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80" windowHeight="4995" activeTab="0"/>
  </bookViews>
  <sheets>
    <sheet name="INSTRUCCIONES" sheetId="1" r:id="rId1"/>
    <sheet name="PLANILLA PRECO 2005" sheetId="2" r:id="rId2"/>
    <sheet name="REQUERIMIENTOS" sheetId="3" r:id="rId3"/>
  </sheets>
  <definedNames>
    <definedName name="_xlnm.Print_Area" localSheetId="0">'INSTRUCCIONES'!$A$1:$I$96</definedName>
    <definedName name="_xlnm.Print_Area" localSheetId="1">'PLANILLA PRECO 2005'!$A$1:$H$67</definedName>
    <definedName name="_xlnm.Print_Area" localSheetId="2">'REQUERIMIENTOS'!$A$1:$F$43</definedName>
    <definedName name="Z_5F849FE0_560E_11BD_9ACD_00D009A9CFE6_.wvu.Cols" localSheetId="1" hidden="1">'PLANILLA PRECO 2005'!$A:$A</definedName>
  </definedNames>
  <calcPr fullCalcOnLoad="1"/>
</workbook>
</file>

<file path=xl/sharedStrings.xml><?xml version="1.0" encoding="utf-8"?>
<sst xmlns="http://schemas.openxmlformats.org/spreadsheetml/2006/main" count="220" uniqueCount="188">
  <si>
    <t>INFORMACION SOBRE LOS ANIMALES</t>
  </si>
  <si>
    <t>KG DE VENTA X ANIMAL</t>
  </si>
  <si>
    <t>KG DE COMPRA X ANIMAL</t>
  </si>
  <si>
    <t>$/CABEZA</t>
  </si>
  <si>
    <t>COSTOS</t>
  </si>
  <si>
    <t>ALIMENTO</t>
  </si>
  <si>
    <t>SANIDAD</t>
  </si>
  <si>
    <t>PRECIOS DE COMPRA Y VENTA</t>
  </si>
  <si>
    <t>HENO</t>
  </si>
  <si>
    <t>SANIDAD / CABEZA</t>
  </si>
  <si>
    <t>CONVERSION BASE HUMEDA</t>
  </si>
  <si>
    <t>CONVERSION BASE SECA</t>
  </si>
  <si>
    <t>$ XCABEZA</t>
  </si>
  <si>
    <t xml:space="preserve"> $ x TN</t>
  </si>
  <si>
    <t>PERSONAL</t>
  </si>
  <si>
    <t>GASTOS INDIRECTOS</t>
  </si>
  <si>
    <t>MARGEN NETO</t>
  </si>
  <si>
    <t>MARGEN BRUTO</t>
  </si>
  <si>
    <t>PRECIO INDIFERENCIA VENTA</t>
  </si>
  <si>
    <t>PRECIO INDIFERENCIA COMPRA</t>
  </si>
  <si>
    <t>MARGEN NETO CON INTERES</t>
  </si>
  <si>
    <t>INTERES CAPITAL HACIENDA</t>
  </si>
  <si>
    <t>SORGO GRANO</t>
  </si>
  <si>
    <t xml:space="preserve">GASTOS DE COMPRA </t>
  </si>
  <si>
    <t>GASTOS DE VENTA / CAB.</t>
  </si>
  <si>
    <t>GASTOS DE COMPRA / CAB.</t>
  </si>
  <si>
    <t>PERSONAL / CAB / DIA</t>
  </si>
  <si>
    <t>INDIRECTOS / CAB / DIA</t>
  </si>
  <si>
    <t>OTROS GASTOS DIRECTOS</t>
  </si>
  <si>
    <t>INTERES HACIENDA %</t>
  </si>
  <si>
    <t>ESTABLECIMIENTO:</t>
  </si>
  <si>
    <t>FECHA:</t>
  </si>
  <si>
    <t xml:space="preserve">PRECIO X KG VENTA </t>
  </si>
  <si>
    <t xml:space="preserve">PRECIO X KG COMPRA </t>
  </si>
  <si>
    <t>COSTO GANANCIA DE PESO</t>
  </si>
  <si>
    <t>SUPL. MINERAL + MONENSINA</t>
  </si>
  <si>
    <t>EGRESOS</t>
  </si>
  <si>
    <t>INGRESOS</t>
  </si>
  <si>
    <t>ALIMENTO / KG DE GANANCIA</t>
  </si>
  <si>
    <t>DATOS EPIDEMIOLOGICOS</t>
  </si>
  <si>
    <t>% MORBILIDAD</t>
  </si>
  <si>
    <t>% MORTALIDAD</t>
  </si>
  <si>
    <t>DIAS DE CORRAL</t>
  </si>
  <si>
    <t>% MAT.SECA</t>
  </si>
  <si>
    <t>RECUPERACION ENFERMOS DIAS</t>
  </si>
  <si>
    <t xml:space="preserve">GANANCIA DIARIA KG </t>
  </si>
  <si>
    <t>GANANCIA DIARIA KG</t>
  </si>
  <si>
    <t>GASTOS DE COMPRA</t>
  </si>
  <si>
    <t>GASTOS DE VENTA</t>
  </si>
  <si>
    <t>n/a</t>
  </si>
  <si>
    <t>RAZA:</t>
  </si>
  <si>
    <t>X CABEZA</t>
  </si>
  <si>
    <t>X CORRAL</t>
  </si>
  <si>
    <t xml:space="preserve">COSTO ALIMENTO </t>
  </si>
  <si>
    <t>KG ALIMENTO TOTAL</t>
  </si>
  <si>
    <t>KG ALIMENTO/DIA</t>
  </si>
  <si>
    <t>$/CORRAL</t>
  </si>
  <si>
    <r>
      <t xml:space="preserve">     </t>
    </r>
    <r>
      <rPr>
        <b/>
        <u val="single"/>
        <sz val="10"/>
        <rFont val="Arial"/>
        <family val="2"/>
      </rPr>
      <t>$/CORRAL</t>
    </r>
  </si>
  <si>
    <r>
      <t xml:space="preserve">             </t>
    </r>
    <r>
      <rPr>
        <b/>
        <u val="single"/>
        <sz val="10"/>
        <rFont val="Arial"/>
        <family val="2"/>
      </rPr>
      <t>$/CABEZA</t>
    </r>
  </si>
  <si>
    <t>LOCALIDAD / PCIA.:</t>
  </si>
  <si>
    <t>ANIMALES EN CORRAL</t>
  </si>
  <si>
    <r>
      <t>% MORBILIDAD</t>
    </r>
    <r>
      <rPr>
        <b/>
        <sz val="10"/>
        <rFont val="Arial"/>
        <family val="2"/>
      </rPr>
      <t xml:space="preserve"> - </t>
    </r>
    <r>
      <rPr>
        <sz val="10"/>
        <rFont val="Arial"/>
        <family val="0"/>
      </rPr>
      <t>% MORTALIDAD</t>
    </r>
  </si>
  <si>
    <t xml:space="preserve">RESULTADO CONTROL </t>
  </si>
  <si>
    <t>RESULTADO PRESUPUESTADO</t>
  </si>
  <si>
    <t>EXP. GIRASOL</t>
  </si>
  <si>
    <t>KG/CAB/DIA</t>
  </si>
  <si>
    <t xml:space="preserve">INGRESO  </t>
  </si>
  <si>
    <t xml:space="preserve">COSTO MORTANDAD </t>
  </si>
  <si>
    <t>COSTO MORTANDAD</t>
  </si>
  <si>
    <t xml:space="preserve">INGRESO </t>
  </si>
  <si>
    <t xml:space="preserve">PESOS POR COMPRA </t>
  </si>
  <si>
    <t xml:space="preserve">PESOS POR VENTA </t>
  </si>
  <si>
    <t>PESOS POR VENTA</t>
  </si>
  <si>
    <t>PESOS POR COMPRA</t>
  </si>
  <si>
    <t>OTROS DIRECTOS / CAB / DIA</t>
  </si>
  <si>
    <r>
      <t>P R E C O  2 0 0 5</t>
    </r>
    <r>
      <rPr>
        <b/>
        <u val="single"/>
        <sz val="10"/>
        <rFont val="Arial"/>
        <family val="2"/>
      </rPr>
      <t xml:space="preserve"> </t>
    </r>
  </si>
  <si>
    <t>GANANCIA DE PESO TOTAL  KG</t>
  </si>
  <si>
    <t>GANANCIA DE PESO TOTAL KG</t>
  </si>
  <si>
    <t>COMPRA ANIMALES</t>
  </si>
  <si>
    <t>OTROS DIRECTOS</t>
  </si>
  <si>
    <t>ALIMENTACION</t>
  </si>
  <si>
    <t/>
  </si>
  <si>
    <t>DESCRIPCION</t>
  </si>
  <si>
    <t>KG TOTALES</t>
  </si>
  <si>
    <t>COSTO</t>
  </si>
  <si>
    <t>TOTALES</t>
  </si>
  <si>
    <t>A L I M E N T A C I O N</t>
  </si>
  <si>
    <t>LAS MARIAS</t>
  </si>
  <si>
    <t>AA</t>
  </si>
  <si>
    <t>R E Q U E R I M I E N T O S    P R E C O  2 0 0 5</t>
  </si>
  <si>
    <t>9 de julio BS.AS.</t>
  </si>
  <si>
    <t xml:space="preserve">I T E M </t>
  </si>
  <si>
    <t xml:space="preserve">T O T A L </t>
  </si>
  <si>
    <t>COSTO ALIMENTO/KG GANANCIA</t>
  </si>
  <si>
    <t>INTRODUCCION</t>
  </si>
  <si>
    <t xml:space="preserve"> </t>
  </si>
  <si>
    <t>PRECO 2005 es una planilla Excel diseñada para la obtención de información física</t>
  </si>
  <si>
    <r>
      <t xml:space="preserve">                                                   </t>
    </r>
    <r>
      <rPr>
        <b/>
        <u val="single"/>
        <sz val="12"/>
        <rFont val="Arial"/>
        <family val="2"/>
      </rPr>
      <t>P R E C O   2 0 0 5</t>
    </r>
  </si>
  <si>
    <t>(conversión alimenticia, ganancia diaria, etc.) y económica ( Margen Burto, Neto, etc.)</t>
  </si>
  <si>
    <t xml:space="preserve">de utilidad en la planificación, presupuestación y toma de desiciones sobre engorde a  </t>
  </si>
  <si>
    <t>corral o intensivo en bovinos.</t>
  </si>
  <si>
    <t>conforman un sinnúmero de escenarios cuya valorización implica la inversión de un</t>
  </si>
  <si>
    <t>tiempo valioso para el profesional y el empresario. El objetivo de esta planilla de</t>
  </si>
  <si>
    <t>cálculo es agilizar y facilitar este trabajo.</t>
  </si>
  <si>
    <t>INSTRUCCIONES</t>
  </si>
  <si>
    <t>Completar los casilleros color celeste con lo datos requeridos.</t>
  </si>
  <si>
    <t>Los resultados parciales y finales aparecen sobre fondo color canela.</t>
  </si>
  <si>
    <t>Información sobre los animales</t>
  </si>
  <si>
    <r>
      <t>Animales en corral (D8)</t>
    </r>
    <r>
      <rPr>
        <sz val="12"/>
        <rFont val="Arial"/>
        <family val="2"/>
      </rPr>
      <t xml:space="preserve">: (ingreso obligatorio) número de animales por corral. </t>
    </r>
  </si>
  <si>
    <r>
      <t>Kg de venta por animal (D9)</t>
    </r>
    <r>
      <rPr>
        <sz val="12"/>
        <rFont val="Arial"/>
        <family val="2"/>
      </rPr>
      <t>: (ingreso obligatorio) Kg de peso vivo por animal tomados</t>
    </r>
  </si>
  <si>
    <t>en destino, con desbaste.</t>
  </si>
  <si>
    <r>
      <t>Kg de compra por animal (D10)</t>
    </r>
    <r>
      <rPr>
        <sz val="12"/>
        <rFont val="Arial"/>
        <family val="2"/>
      </rPr>
      <t>: (ingreso obligatorio) Kg de peso de compra por animal</t>
    </r>
  </si>
  <si>
    <t xml:space="preserve">tomados en el campo, sin desbaste y preferentemente después de 3 ó 4 días de </t>
  </si>
  <si>
    <t>descanso.</t>
  </si>
  <si>
    <r>
      <t>Días de corral (D11)</t>
    </r>
    <r>
      <rPr>
        <sz val="12"/>
        <rFont val="Arial"/>
        <family val="2"/>
      </rPr>
      <t>: (ingreso obligatorio) días de duración del engorde a corral.</t>
    </r>
  </si>
  <si>
    <t>DATOS A INGRESAR</t>
  </si>
  <si>
    <t xml:space="preserve">                                                                                          M. V. Roberto J. Mac Loughlin</t>
  </si>
  <si>
    <t>comercialización.</t>
  </si>
  <si>
    <t>Costos</t>
  </si>
  <si>
    <t>Alimento</t>
  </si>
  <si>
    <t>Desde C18 a C27 se ingresan los nombres de los ingredientes que componen la ración.</t>
  </si>
  <si>
    <t>En el caso que ya se tenga la ración formulada, se ingresa este solo ítem.</t>
  </si>
  <si>
    <t>húmeda.</t>
  </si>
  <si>
    <t>Datos epidemiológicos</t>
  </si>
  <si>
    <t>RESULTADOS</t>
  </si>
  <si>
    <t>Sobre fondo color canela aparecen tres columnas de resultados. La primera (de D35 a</t>
  </si>
  <si>
    <r>
      <t xml:space="preserve">D65) sobre el margen izquierdo, son los </t>
    </r>
    <r>
      <rPr>
        <i/>
        <sz val="12"/>
        <rFont val="Arial"/>
        <family val="2"/>
      </rPr>
      <t>Resultados Control</t>
    </r>
    <r>
      <rPr>
        <sz val="12"/>
        <rFont val="Arial"/>
        <family val="2"/>
      </rPr>
      <t xml:space="preserve"> por animal, sin considerar</t>
    </r>
  </si>
  <si>
    <r>
      <t xml:space="preserve">morbilidad ni mortalidad. Las columnas G35-G65 y H35-H65, son los </t>
    </r>
    <r>
      <rPr>
        <i/>
        <sz val="12"/>
        <rFont val="Arial"/>
        <family val="2"/>
      </rPr>
      <t>Resultados</t>
    </r>
    <r>
      <rPr>
        <sz val="12"/>
        <rFont val="Arial"/>
        <family val="2"/>
      </rPr>
      <t xml:space="preserve"> </t>
    </r>
  </si>
  <si>
    <r>
      <t>Presupuestados</t>
    </r>
    <r>
      <rPr>
        <sz val="12"/>
        <rFont val="Arial"/>
        <family val="2"/>
      </rPr>
      <t xml:space="preserve"> por corral y por cabeza respectivamente, teniendo en cuenta el efecto</t>
    </r>
  </si>
  <si>
    <t>de los datos epidemiológicos.</t>
  </si>
  <si>
    <t>SUPUESTOS DEL PROGRAMA</t>
  </si>
  <si>
    <t>La mortandad se considera que ocurre el día 25 de comenzado el engorde a corral. A</t>
  </si>
  <si>
    <t>los fines del cómputo de los resultados se toma el 100% del valor de compra del animal</t>
  </si>
  <si>
    <r>
      <t>mas</t>
    </r>
    <r>
      <rPr>
        <sz val="12"/>
        <rFont val="Arial"/>
        <family val="2"/>
      </rPr>
      <t xml:space="preserve"> los gastos de comercialización </t>
    </r>
    <r>
      <rPr>
        <b/>
        <sz val="12"/>
        <rFont val="Arial"/>
        <family val="2"/>
      </rPr>
      <t>mas</t>
    </r>
    <r>
      <rPr>
        <sz val="12"/>
        <rFont val="Arial"/>
        <family val="2"/>
      </rPr>
      <t xml:space="preserve"> 100% del costo de la sanidad </t>
    </r>
    <r>
      <rPr>
        <b/>
        <sz val="12"/>
        <rFont val="Arial"/>
        <family val="2"/>
      </rPr>
      <t>mas</t>
    </r>
    <r>
      <rPr>
        <sz val="12"/>
        <rFont val="Arial"/>
        <family val="2"/>
      </rPr>
      <t xml:space="preserve"> alimentación</t>
    </r>
  </si>
  <si>
    <t xml:space="preserve">por día, personal por día, y otros directos por día multiplicados por 25. </t>
  </si>
  <si>
    <t>El total del alimento consumido por los animales enfermos que se recuperan, resulta</t>
  </si>
  <si>
    <t>ingrediente ó ración tal cuál (con humedad).</t>
  </si>
  <si>
    <t>M. V. Roberto J. Mac Loughlin          romaclou@yahoo.com</t>
  </si>
  <si>
    <t xml:space="preserve">M. V. Roberto J. Mac Loughlin, 2005.                   romaclou@yahoo.com    </t>
  </si>
  <si>
    <r>
      <t>Precio x Kg de venta (D14)</t>
    </r>
    <r>
      <rPr>
        <sz val="12"/>
        <rFont val="Arial"/>
        <family val="2"/>
      </rPr>
      <t>: (ingreso obligatorio) precio de venta por Kg de peso vivo sin</t>
    </r>
  </si>
  <si>
    <t xml:space="preserve"> incluir los gastos de comercialización.</t>
  </si>
  <si>
    <r>
      <t>Precio x Kg de compra (D15)</t>
    </r>
    <r>
      <rPr>
        <sz val="12"/>
        <rFont val="Arial"/>
        <family val="2"/>
      </rPr>
      <t>: (ingreso obligatorio)  en caso de ser animales de propia</t>
    </r>
  </si>
  <si>
    <t xml:space="preserve">producción ingresa al precio de mercado descontando los gastos que se hubieran tenido. </t>
  </si>
  <si>
    <t xml:space="preserve">Si se trata de animales de compra, completar con el precio sin los gastos de </t>
  </si>
  <si>
    <r>
      <t>Sanidad / cab (H9)</t>
    </r>
    <r>
      <rPr>
        <sz val="12"/>
        <rFont val="Arial"/>
        <family val="2"/>
      </rPr>
      <t>: (ingreso obligatorio) costo por animal del lote presupuestado de todas</t>
    </r>
  </si>
  <si>
    <r>
      <t>Sanidad / cab (D55)</t>
    </r>
    <r>
      <rPr>
        <sz val="12"/>
        <rFont val="Arial"/>
        <family val="2"/>
      </rPr>
      <t>: (ingreso opcional) costo por animal del lote control de un plan sanitario</t>
    </r>
  </si>
  <si>
    <t>completo.</t>
  </si>
  <si>
    <r>
      <t>Gastos de venta / cab (H10)</t>
    </r>
    <r>
      <rPr>
        <sz val="12"/>
        <rFont val="Arial"/>
        <family val="2"/>
      </rPr>
      <t>: (ingreso obligatorio) gastos de flete, comisiones, sellado, etc.</t>
    </r>
  </si>
  <si>
    <t>por animal.</t>
  </si>
  <si>
    <r>
      <t>Gastos de compra / cab (H11)</t>
    </r>
    <r>
      <rPr>
        <sz val="12"/>
        <rFont val="Arial"/>
        <family val="2"/>
      </rPr>
      <t xml:space="preserve">: (ingreso obligatorio) gastos de flete, comisiones, etc. por </t>
    </r>
  </si>
  <si>
    <t>animal.</t>
  </si>
  <si>
    <r>
      <t>Personal / cab / día (H12)</t>
    </r>
    <r>
      <rPr>
        <sz val="12"/>
        <rFont val="Arial"/>
        <family val="2"/>
      </rPr>
      <t xml:space="preserve">: (ingreso obligatorio) gasto del personal involucrado en la </t>
    </r>
  </si>
  <si>
    <t>actividad por animal y por día.</t>
  </si>
  <si>
    <r>
      <t>Otros directos / cab / día (H13)</t>
    </r>
    <r>
      <rPr>
        <sz val="12"/>
        <rFont val="Arial"/>
        <family val="2"/>
      </rPr>
      <t>: (ingreso obligatorio) otros gastos directos relevantes por</t>
    </r>
  </si>
  <si>
    <t>animal y por día.</t>
  </si>
  <si>
    <r>
      <t>Indirectos / cab / día (H14)</t>
    </r>
    <r>
      <rPr>
        <sz val="12"/>
        <rFont val="Arial"/>
        <family val="2"/>
      </rPr>
      <t xml:space="preserve">: (ingreso opcional)  todos los gastos de estructura y  </t>
    </r>
  </si>
  <si>
    <t xml:space="preserve">y administración (impuestos, personal de administración, etc.) prorrateados con las otras </t>
  </si>
  <si>
    <t>otras actividades del establecimiento por animal y por día. Si no se ingresa, se obtiene solo</t>
  </si>
  <si>
    <t>el Margen Bruto.</t>
  </si>
  <si>
    <r>
      <t>Interés hacienda % (H15)</t>
    </r>
    <r>
      <rPr>
        <sz val="12"/>
        <rFont val="Arial"/>
        <family val="2"/>
      </rPr>
      <t xml:space="preserve">: (ingreso opcional) tasa de interés anual del capital hacienda. Si </t>
    </r>
  </si>
  <si>
    <t>no se ingresa se obtiene solo el Margen Bruto y Margen Neto.</t>
  </si>
  <si>
    <r>
      <t>% Mat.seca (de G18 a G27)</t>
    </r>
    <r>
      <rPr>
        <sz val="12"/>
        <rFont val="Arial"/>
        <family val="2"/>
      </rPr>
      <t>: (ingreso opcional)  porcentaje de materia seca de cada</t>
    </r>
  </si>
  <si>
    <t>ingrediente ó ración. Se toman los valores del análisis de laboratorio ó en su defecto de las</t>
  </si>
  <si>
    <t>tablas de alimentación. Si no se ingresa se obtiene solo la conversión alimenticia en base</t>
  </si>
  <si>
    <r>
      <t>Alimento $ x Tn (de D18 a D27)</t>
    </r>
    <r>
      <rPr>
        <sz val="12"/>
        <rFont val="Arial"/>
        <family val="2"/>
      </rPr>
      <t xml:space="preserve">: (ingreso obligatorio)  precio por tonelada de cada </t>
    </r>
  </si>
  <si>
    <r>
      <t>Alimento Kg / cab / día (de F18 a F27</t>
    </r>
    <r>
      <rPr>
        <sz val="12"/>
        <rFont val="Arial"/>
        <family val="2"/>
      </rPr>
      <t>): (ingreso obligatorio)  Kg promedio por animal y por</t>
    </r>
  </si>
  <si>
    <t>día de cada ingrediente ó ración tal cuál (con humedad).</t>
  </si>
  <si>
    <r>
      <t xml:space="preserve">del 100% del de los animales sanos durante la totalidad de los días de corral, </t>
    </r>
    <r>
      <rPr>
        <b/>
        <sz val="12"/>
        <rFont val="Arial"/>
        <family val="2"/>
      </rPr>
      <t xml:space="preserve">mas </t>
    </r>
    <r>
      <rPr>
        <sz val="12"/>
        <rFont val="Arial"/>
        <family val="2"/>
      </rPr>
      <t xml:space="preserve">el 55% </t>
    </r>
  </si>
  <si>
    <t>del consumo diario multiplicado por los días de recuperación.</t>
  </si>
  <si>
    <r>
      <t>% Morbilidad - % Mortalidad (D31)</t>
    </r>
    <r>
      <rPr>
        <sz val="12"/>
        <rFont val="Arial"/>
        <family val="2"/>
      </rPr>
      <t xml:space="preserve">: (ingreso opcional) porcentaje de animales enfermos </t>
    </r>
    <r>
      <rPr>
        <sz val="12"/>
        <rFont val="Arial"/>
        <family val="2"/>
      </rPr>
      <t xml:space="preserve"> </t>
    </r>
  </si>
  <si>
    <r>
      <t>menos</t>
    </r>
    <r>
      <rPr>
        <sz val="12"/>
        <rFont val="Arial"/>
        <family val="2"/>
      </rPr>
      <t xml:space="preserve"> porcentaje de animales muertos.</t>
    </r>
  </si>
  <si>
    <r>
      <t>Recuperación enfermos días (D32)</t>
    </r>
    <r>
      <rPr>
        <sz val="12"/>
        <rFont val="Arial"/>
        <family val="2"/>
      </rPr>
      <t xml:space="preserve">: (ingreso opcional) estimación de los días de demora </t>
    </r>
  </si>
  <si>
    <t>de los animales enfermos con respecto a los sanos en llegar al peso de venta. Este dato se</t>
  </si>
  <si>
    <t>puede obtener de la bibliografía ó de la experiencia personal.</t>
  </si>
  <si>
    <r>
      <t>% Mortalidad (G31)</t>
    </r>
    <r>
      <rPr>
        <sz val="12"/>
        <rFont val="Arial"/>
        <family val="2"/>
      </rPr>
      <t>: (ingreso opcional) porcentaje de animales muertos.</t>
    </r>
  </si>
  <si>
    <t>El programa no contempla la disminución en el precio de venta por animales faltos de</t>
  </si>
  <si>
    <t>las vacunas, tratamientos y honorarios profesionales.</t>
  </si>
  <si>
    <t>terminación ó mal estado, ó los mayores costos por la comercialización de lotes desparejos.</t>
  </si>
  <si>
    <r>
      <t xml:space="preserve">En la hoja </t>
    </r>
    <r>
      <rPr>
        <i/>
        <sz val="12"/>
        <rFont val="Arial"/>
        <family val="2"/>
      </rPr>
      <t>Requerimientos</t>
    </r>
    <r>
      <rPr>
        <sz val="12"/>
        <rFont val="Arial"/>
        <family val="2"/>
      </rPr>
      <t xml:space="preserve">, figuran la necesidades monetarias y de los distintos </t>
    </r>
  </si>
  <si>
    <t>PRECO 2005 no es un modelo predictivo, solo pretende ser una herramienta de ayuda para</t>
  </si>
  <si>
    <t>la realización de los cálculos previos al inicio de la actividad.</t>
  </si>
  <si>
    <r>
      <t xml:space="preserve">ingredientes ó ración. El ítem </t>
    </r>
    <r>
      <rPr>
        <i/>
        <sz val="12"/>
        <rFont val="Arial"/>
        <family val="2"/>
      </rPr>
      <t xml:space="preserve">Compra de animales </t>
    </r>
    <r>
      <rPr>
        <sz val="12"/>
        <rFont val="Arial"/>
        <family val="2"/>
      </rPr>
      <t>de la hoja</t>
    </r>
    <r>
      <rPr>
        <i/>
        <sz val="12"/>
        <rFont val="Arial"/>
        <family val="2"/>
      </rPr>
      <t xml:space="preserve"> Requerimientos</t>
    </r>
    <r>
      <rPr>
        <sz val="12"/>
        <rFont val="Arial"/>
        <family val="2"/>
      </rPr>
      <t>, se incluye</t>
    </r>
  </si>
  <si>
    <t>CATEGORIA:</t>
  </si>
  <si>
    <t>CANTIDAD DE ANIMALES:</t>
  </si>
  <si>
    <t>NOVILLITOS</t>
  </si>
  <si>
    <t>Las diferentes alternativas de precios, pesos vivos de compra y de venta, época del  año,</t>
  </si>
  <si>
    <t xml:space="preserve">tipo de ración, categorías etc. que se presentan cada vez que se desea analizar la actividad, </t>
  </si>
  <si>
    <t>tanto cuando estos son de propia producción como de compra.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</si>
</sst>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&quot;$&quot;* #,##0_);_(&quot;$&quot;* \(#,##0\);_(&quot;$&quot;* &quot;-&quot;??_);_(@_)"/>
    <numFmt numFmtId="177" formatCode="_(&quot;$&quot;* #,##0.00_);_(&quot;$&quot;* \(#,##0.00\);_(&quot;$&quot;* &quot;-&quot;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0.0%"/>
    <numFmt numFmtId="186" formatCode="0.00;[Red]0.00"/>
    <numFmt numFmtId="187" formatCode="_ &quot;$&quot;\ * #,##0.000_ ;_ &quot;$&quot;\ * \-#,##0.000_ ;_ &quot;$&quot;\ * &quot;-&quot;??_ ;_ @_ "/>
    <numFmt numFmtId="188" formatCode="_ &quot;$&quot;\ * #,##0.0000_ ;_ &quot;$&quot;\ * \-#,##0.0000_ ;_ &quot;$&quot;\ * &quot;-&quot;??_ ;_ @_ "/>
    <numFmt numFmtId="189" formatCode="_ &quot;$&quot;\ * #,##0.00000_ ;_ &quot;$&quot;\ * \-#,##0.00000_ ;_ &quot;$&quot;\ * &quot;-&quot;??_ ;_ @_ "/>
    <numFmt numFmtId="190" formatCode="_ &quot;$&quot;\ * #,##0.0_ ;_ &quot;$&quot;\ * \-#,##0.0_ ;_ &quot;$&quot;\ * &quot;-&quot;??_ ;_ @_ "/>
    <numFmt numFmtId="191" formatCode="_ &quot;$&quot;\ * #,##0_ ;_ &quot;$&quot;\ * \-#,##0_ ;_ &quot;$&quot;\ * &quot;-&quot;??_ ;_ @_ "/>
    <numFmt numFmtId="192" formatCode="&quot;$&quot;\ #,##0.00"/>
    <numFmt numFmtId="193" formatCode="0.00_ ;[Red]\-0.00\ "/>
    <numFmt numFmtId="194" formatCode="&quot;$&quot;\ #,##0.0;[Red]&quot;$&quot;\ \-#,##0.0"/>
    <numFmt numFmtId="195" formatCode="0.0_ ;[Red]\-0.0\ "/>
    <numFmt numFmtId="196" formatCode="0_ ;[Red]\-0\ "/>
    <numFmt numFmtId="197" formatCode="#,##0.0;[Red]\-#,##0.0"/>
    <numFmt numFmtId="198" formatCode="#,##0.00_ ;\-#,##0.00\ 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6" fontId="0" fillId="2" borderId="0" xfId="0" applyNumberFormat="1" applyFill="1" applyAlignment="1">
      <alignment/>
    </xf>
    <xf numFmtId="44" fontId="0" fillId="2" borderId="0" xfId="17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0" fillId="4" borderId="6" xfId="0" applyFill="1" applyBorder="1" applyAlignment="1">
      <alignment/>
    </xf>
    <xf numFmtId="2" fontId="1" fillId="4" borderId="0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2" fillId="4" borderId="6" xfId="0" applyFont="1" applyFill="1" applyBorder="1" applyAlignment="1">
      <alignment/>
    </xf>
    <xf numFmtId="0" fontId="0" fillId="4" borderId="5" xfId="0" applyFill="1" applyBorder="1" applyAlignment="1">
      <alignment/>
    </xf>
    <xf numFmtId="0" fontId="2" fillId="4" borderId="3" xfId="0" applyFont="1" applyFill="1" applyBorder="1" applyAlignment="1">
      <alignment horizontal="center"/>
    </xf>
    <xf numFmtId="2" fontId="0" fillId="4" borderId="3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4" fontId="0" fillId="4" borderId="7" xfId="17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3" fillId="2" borderId="0" xfId="0" applyFont="1" applyFill="1" applyAlignment="1">
      <alignment/>
    </xf>
    <xf numFmtId="16" fontId="1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0" fillId="2" borderId="0" xfId="17" applyNumberFormat="1" applyFont="1" applyFill="1" applyBorder="1" applyAlignment="1">
      <alignment horizontal="right"/>
    </xf>
    <xf numFmtId="44" fontId="0" fillId="5" borderId="4" xfId="17" applyFont="1" applyFill="1" applyBorder="1" applyAlignment="1">
      <alignment/>
    </xf>
    <xf numFmtId="44" fontId="0" fillId="5" borderId="4" xfId="17" applyNumberFormat="1" applyFill="1" applyBorder="1" applyAlignment="1">
      <alignment horizontal="center"/>
    </xf>
    <xf numFmtId="44" fontId="1" fillId="5" borderId="10" xfId="17" applyFont="1" applyFill="1" applyBorder="1" applyAlignment="1">
      <alignment horizontal="center"/>
    </xf>
    <xf numFmtId="186" fontId="1" fillId="5" borderId="7" xfId="0" applyNumberFormat="1" applyFont="1" applyFill="1" applyBorder="1" applyAlignment="1">
      <alignment horizontal="center"/>
    </xf>
    <xf numFmtId="10" fontId="1" fillId="5" borderId="10" xfId="19" applyNumberFormat="1" applyFont="1" applyFill="1" applyBorder="1" applyAlignment="1">
      <alignment horizontal="center"/>
    </xf>
    <xf numFmtId="191" fontId="1" fillId="5" borderId="0" xfId="0" applyNumberFormat="1" applyFont="1" applyFill="1" applyBorder="1" applyAlignment="1">
      <alignment horizontal="right"/>
    </xf>
    <xf numFmtId="44" fontId="1" fillId="5" borderId="4" xfId="0" applyNumberFormat="1" applyFont="1" applyFill="1" applyBorder="1" applyAlignment="1">
      <alignment/>
    </xf>
    <xf numFmtId="1" fontId="1" fillId="5" borderId="0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1" fontId="1" fillId="5" borderId="0" xfId="0" applyNumberFormat="1" applyFont="1" applyFill="1" applyBorder="1" applyAlignment="1">
      <alignment horizontal="right"/>
    </xf>
    <xf numFmtId="2" fontId="1" fillId="5" borderId="7" xfId="0" applyNumberFormat="1" applyFont="1" applyFill="1" applyBorder="1" applyAlignment="1">
      <alignment horizontal="right"/>
    </xf>
    <xf numFmtId="2" fontId="1" fillId="5" borderId="10" xfId="0" applyNumberFormat="1" applyFont="1" applyFill="1" applyBorder="1" applyAlignment="1">
      <alignment/>
    </xf>
    <xf numFmtId="44" fontId="0" fillId="5" borderId="4" xfId="0" applyNumberFormat="1" applyFill="1" applyBorder="1" applyAlignment="1">
      <alignment horizontal="center"/>
    </xf>
    <xf numFmtId="44" fontId="0" fillId="5" borderId="4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center"/>
    </xf>
    <xf numFmtId="44" fontId="1" fillId="5" borderId="4" xfId="17" applyFont="1" applyFill="1" applyBorder="1" applyAlignment="1">
      <alignment/>
    </xf>
    <xf numFmtId="186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right"/>
    </xf>
    <xf numFmtId="44" fontId="0" fillId="5" borderId="4" xfId="17" applyFill="1" applyBorder="1" applyAlignment="1">
      <alignment horizontal="center"/>
    </xf>
    <xf numFmtId="44" fontId="0" fillId="5" borderId="4" xfId="17" applyFill="1" applyBorder="1" applyAlignment="1">
      <alignment/>
    </xf>
    <xf numFmtId="44" fontId="0" fillId="5" borderId="10" xfId="17" applyNumberFormat="1" applyFill="1" applyBorder="1" applyAlignment="1">
      <alignment horizontal="center"/>
    </xf>
    <xf numFmtId="44" fontId="0" fillId="5" borderId="10" xfId="0" applyNumberFormat="1" applyFont="1" applyFill="1" applyBorder="1" applyAlignment="1">
      <alignment/>
    </xf>
    <xf numFmtId="8" fontId="1" fillId="5" borderId="4" xfId="17" applyNumberFormat="1" applyFont="1" applyFill="1" applyBorder="1" applyAlignment="1">
      <alignment horizontal="right"/>
    </xf>
    <xf numFmtId="8" fontId="1" fillId="5" borderId="4" xfId="0" applyNumberFormat="1" applyFont="1" applyFill="1" applyBorder="1" applyAlignment="1">
      <alignment/>
    </xf>
    <xf numFmtId="8" fontId="1" fillId="5" borderId="4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44" fontId="1" fillId="5" borderId="0" xfId="17" applyNumberFormat="1" applyFont="1" applyFill="1" applyBorder="1" applyAlignment="1">
      <alignment horizontal="right"/>
    </xf>
    <xf numFmtId="44" fontId="1" fillId="5" borderId="4" xfId="17" applyNumberFormat="1" applyFont="1" applyFill="1" applyBorder="1" applyAlignment="1">
      <alignment/>
    </xf>
    <xf numFmtId="191" fontId="0" fillId="5" borderId="0" xfId="17" applyNumberFormat="1" applyFill="1" applyBorder="1" applyAlignment="1">
      <alignment horizontal="center"/>
    </xf>
    <xf numFmtId="191" fontId="0" fillId="5" borderId="0" xfId="17" applyNumberFormat="1" applyFont="1" applyFill="1" applyBorder="1" applyAlignment="1">
      <alignment horizontal="center"/>
    </xf>
    <xf numFmtId="191" fontId="0" fillId="5" borderId="0" xfId="0" applyNumberFormat="1" applyFill="1" applyBorder="1" applyAlignment="1">
      <alignment/>
    </xf>
    <xf numFmtId="191" fontId="0" fillId="5" borderId="0" xfId="17" applyNumberFormat="1" applyFill="1" applyBorder="1" applyAlignment="1">
      <alignment horizontal="right"/>
    </xf>
    <xf numFmtId="191" fontId="0" fillId="5" borderId="7" xfId="17" applyNumberFormat="1" applyFont="1" applyFill="1" applyBorder="1" applyAlignment="1">
      <alignment horizontal="center"/>
    </xf>
    <xf numFmtId="44" fontId="0" fillId="2" borderId="0" xfId="0" applyNumberFormat="1" applyFill="1" applyAlignment="1">
      <alignment/>
    </xf>
    <xf numFmtId="0" fontId="1" fillId="4" borderId="1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44" fontId="1" fillId="5" borderId="4" xfId="17" applyNumberFormat="1" applyFont="1" applyFill="1" applyBorder="1" applyAlignment="1">
      <alignment horizontal="right"/>
    </xf>
    <xf numFmtId="191" fontId="1" fillId="5" borderId="0" xfId="17" applyNumberFormat="1" applyFont="1" applyFill="1" applyBorder="1" applyAlignment="1">
      <alignment horizontal="right"/>
    </xf>
    <xf numFmtId="6" fontId="1" fillId="5" borderId="0" xfId="17" applyNumberFormat="1" applyFont="1" applyFill="1" applyBorder="1" applyAlignment="1">
      <alignment horizontal="right"/>
    </xf>
    <xf numFmtId="2" fontId="0" fillId="5" borderId="10" xfId="0" applyNumberFormat="1" applyFill="1" applyBorder="1" applyAlignment="1">
      <alignment/>
    </xf>
    <xf numFmtId="167" fontId="1" fillId="5" borderId="4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4" fillId="6" borderId="1" xfId="0" applyFont="1" applyFill="1" applyBorder="1" applyAlignment="1" applyProtection="1">
      <alignment/>
      <protection locked="0"/>
    </xf>
    <xf numFmtId="44" fontId="4" fillId="6" borderId="0" xfId="17" applyNumberFormat="1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/>
      <protection locked="0"/>
    </xf>
    <xf numFmtId="2" fontId="4" fillId="6" borderId="0" xfId="0" applyNumberFormat="1" applyFont="1" applyFill="1" applyBorder="1" applyAlignment="1" applyProtection="1">
      <alignment horizontal="center"/>
      <protection locked="0"/>
    </xf>
    <xf numFmtId="1" fontId="4" fillId="6" borderId="4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/>
      <protection locked="0"/>
    </xf>
    <xf numFmtId="14" fontId="0" fillId="6" borderId="11" xfId="0" applyNumberFormat="1" applyFill="1" applyBorder="1" applyAlignment="1" applyProtection="1">
      <alignment horizontal="right"/>
      <protection locked="0"/>
    </xf>
    <xf numFmtId="0" fontId="0" fillId="6" borderId="11" xfId="0" applyFill="1" applyBorder="1" applyAlignment="1" applyProtection="1">
      <alignment horizontal="right"/>
      <protection locked="0"/>
    </xf>
    <xf numFmtId="0" fontId="4" fillId="6" borderId="4" xfId="0" applyFont="1" applyFill="1" applyBorder="1" applyAlignment="1" applyProtection="1">
      <alignment/>
      <protection locked="0"/>
    </xf>
    <xf numFmtId="2" fontId="4" fillId="6" borderId="4" xfId="0" applyNumberFormat="1" applyFont="1" applyFill="1" applyBorder="1" applyAlignment="1" applyProtection="1">
      <alignment horizontal="right"/>
      <protection locked="0"/>
    </xf>
    <xf numFmtId="1" fontId="4" fillId="6" borderId="10" xfId="0" applyNumberFormat="1" applyFont="1" applyFill="1" applyBorder="1" applyAlignment="1" applyProtection="1">
      <alignment horizontal="right"/>
      <protection locked="0"/>
    </xf>
    <xf numFmtId="44" fontId="4" fillId="6" borderId="4" xfId="17" applyFont="1" applyFill="1" applyBorder="1" applyAlignment="1" applyProtection="1">
      <alignment horizontal="center"/>
      <protection locked="0"/>
    </xf>
    <xf numFmtId="44" fontId="4" fillId="6" borderId="10" xfId="17" applyFont="1" applyFill="1" applyBorder="1" applyAlignment="1" applyProtection="1">
      <alignment horizontal="center"/>
      <protection locked="0"/>
    </xf>
    <xf numFmtId="44" fontId="4" fillId="6" borderId="4" xfId="17" applyFont="1" applyFill="1" applyBorder="1" applyAlignment="1" applyProtection="1">
      <alignment/>
      <protection locked="0"/>
    </xf>
    <xf numFmtId="44" fontId="4" fillId="6" borderId="4" xfId="0" applyNumberFormat="1" applyFont="1" applyFill="1" applyBorder="1" applyAlignment="1" applyProtection="1">
      <alignment/>
      <protection locked="0"/>
    </xf>
    <xf numFmtId="2" fontId="4" fillId="6" borderId="10" xfId="0" applyNumberFormat="1" applyFont="1" applyFill="1" applyBorder="1" applyAlignment="1" applyProtection="1">
      <alignment horizontal="right"/>
      <protection locked="0"/>
    </xf>
    <xf numFmtId="2" fontId="4" fillId="6" borderId="0" xfId="0" applyNumberFormat="1" applyFont="1" applyFill="1" applyBorder="1" applyAlignment="1" applyProtection="1">
      <alignment/>
      <protection locked="0"/>
    </xf>
    <xf numFmtId="2" fontId="4" fillId="6" borderId="7" xfId="0" applyNumberFormat="1" applyFont="1" applyFill="1" applyBorder="1" applyAlignment="1" applyProtection="1">
      <alignment/>
      <protection locked="0"/>
    </xf>
    <xf numFmtId="0" fontId="0" fillId="2" borderId="0" xfId="0" applyFill="1" applyAlignment="1" quotePrefix="1">
      <alignment/>
    </xf>
    <xf numFmtId="0" fontId="1" fillId="4" borderId="2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4" fontId="0" fillId="4" borderId="4" xfId="0" applyNumberFormat="1" applyFill="1" applyBorder="1" applyAlignment="1">
      <alignment/>
    </xf>
    <xf numFmtId="0" fontId="1" fillId="4" borderId="6" xfId="0" applyFont="1" applyFill="1" applyBorder="1" applyAlignment="1">
      <alignment horizontal="left"/>
    </xf>
    <xf numFmtId="44" fontId="1" fillId="4" borderId="10" xfId="0" applyNumberFormat="1" applyFont="1" applyFill="1" applyBorder="1" applyAlignment="1">
      <alignment/>
    </xf>
    <xf numFmtId="44" fontId="0" fillId="4" borderId="0" xfId="17" applyFill="1" applyBorder="1" applyAlignment="1">
      <alignment horizontal="center"/>
    </xf>
    <xf numFmtId="44" fontId="1" fillId="4" borderId="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0" fillId="4" borderId="12" xfId="0" applyFill="1" applyBorder="1" applyAlignment="1">
      <alignment/>
    </xf>
    <xf numFmtId="44" fontId="0" fillId="5" borderId="4" xfId="17" applyNumberFormat="1" applyFill="1" applyBorder="1" applyAlignment="1" applyProtection="1">
      <alignment horizontal="center"/>
      <protection/>
    </xf>
    <xf numFmtId="3" fontId="0" fillId="4" borderId="0" xfId="0" applyNumberForma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6" borderId="11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6" borderId="8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4" borderId="5" xfId="0" applyFill="1" applyBorder="1" applyAlignment="1">
      <alignment horizontal="left"/>
    </xf>
    <xf numFmtId="0" fontId="0" fillId="0" borderId="3" xfId="0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/>
    </xf>
    <xf numFmtId="14" fontId="0" fillId="4" borderId="0" xfId="0" applyNumberForma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10" xfId="0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B6" sqref="B6:I6"/>
    </sheetView>
  </sheetViews>
  <sheetFormatPr defaultColWidth="11.421875" defaultRowHeight="12.75"/>
  <sheetData>
    <row r="1" spans="1:14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5"/>
      <c r="B2" s="126" t="s">
        <v>97</v>
      </c>
      <c r="C2" s="126"/>
      <c r="D2" s="126"/>
      <c r="E2" s="126"/>
      <c r="F2" s="126"/>
      <c r="G2" s="126"/>
      <c r="H2" s="126"/>
      <c r="I2" s="125"/>
      <c r="J2" s="125"/>
      <c r="K2" s="125"/>
      <c r="L2" s="125"/>
      <c r="M2" s="125"/>
      <c r="N2" s="125"/>
    </row>
    <row r="3" spans="1:14" ht="15">
      <c r="A3" s="125"/>
      <c r="B3" s="124" t="s">
        <v>116</v>
      </c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5"/>
      <c r="N3" s="125"/>
    </row>
    <row r="4" spans="1:14" ht="15.75">
      <c r="A4" s="125"/>
      <c r="B4" s="127" t="s">
        <v>94</v>
      </c>
      <c r="C4" s="127"/>
      <c r="D4" s="127"/>
      <c r="E4" s="127"/>
      <c r="F4" s="127"/>
      <c r="G4" s="127"/>
      <c r="H4" s="127"/>
      <c r="I4" s="125"/>
      <c r="J4" s="125"/>
      <c r="K4" s="125"/>
      <c r="L4" s="125"/>
      <c r="M4" s="125"/>
      <c r="N4" s="125"/>
    </row>
    <row r="5" spans="1:14" ht="12.75">
      <c r="A5" s="125"/>
      <c r="B5" s="125" t="s">
        <v>95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">
      <c r="A6" s="125"/>
      <c r="B6" s="124" t="s">
        <v>96</v>
      </c>
      <c r="C6" s="124"/>
      <c r="D6" s="124"/>
      <c r="E6" s="124"/>
      <c r="F6" s="124"/>
      <c r="G6" s="124"/>
      <c r="H6" s="124"/>
      <c r="I6" s="125"/>
      <c r="J6" s="125"/>
      <c r="K6" s="125"/>
      <c r="L6" s="125"/>
      <c r="M6" s="125"/>
      <c r="N6" s="125"/>
    </row>
    <row r="7" spans="1:14" ht="15">
      <c r="A7" s="125"/>
      <c r="B7" s="124" t="s">
        <v>98</v>
      </c>
      <c r="C7" s="124"/>
      <c r="D7" s="124"/>
      <c r="E7" s="124"/>
      <c r="F7" s="124"/>
      <c r="G7" s="124"/>
      <c r="H7" s="124"/>
      <c r="I7" s="125"/>
      <c r="J7" s="125"/>
      <c r="K7" s="125"/>
      <c r="L7" s="125"/>
      <c r="M7" s="125"/>
      <c r="N7" s="125"/>
    </row>
    <row r="8" spans="1:14" ht="15">
      <c r="A8" s="125"/>
      <c r="B8" s="124" t="s">
        <v>99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">
      <c r="A9" s="125"/>
      <c r="B9" s="124" t="s">
        <v>100</v>
      </c>
      <c r="C9" s="124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</row>
    <row r="10" spans="1:14" ht="15">
      <c r="A10" s="125"/>
      <c r="B10" s="124" t="s">
        <v>185</v>
      </c>
      <c r="C10" s="124"/>
      <c r="D10" s="124"/>
      <c r="E10" s="124"/>
      <c r="F10" s="124"/>
      <c r="G10" s="124"/>
      <c r="H10" s="124"/>
      <c r="I10" s="125"/>
      <c r="J10" s="125"/>
      <c r="K10" s="125"/>
      <c r="L10" s="125"/>
      <c r="M10" s="125"/>
      <c r="N10" s="125"/>
    </row>
    <row r="11" spans="1:14" ht="15">
      <c r="A11" s="125"/>
      <c r="B11" s="129" t="s">
        <v>186</v>
      </c>
      <c r="C11" s="129"/>
      <c r="D11" s="129"/>
      <c r="E11" s="129"/>
      <c r="F11" s="129"/>
      <c r="G11" s="129"/>
      <c r="H11" s="129"/>
      <c r="I11" s="129"/>
      <c r="J11" s="125"/>
      <c r="K11" s="125"/>
      <c r="L11" s="125"/>
      <c r="M11" s="125"/>
      <c r="N11" s="125"/>
    </row>
    <row r="12" spans="1:14" ht="15">
      <c r="A12" s="125"/>
      <c r="B12" s="124" t="s">
        <v>101</v>
      </c>
      <c r="C12" s="124"/>
      <c r="D12" s="124"/>
      <c r="E12" s="124"/>
      <c r="F12" s="124"/>
      <c r="G12" s="124"/>
      <c r="H12" s="124"/>
      <c r="I12" s="124"/>
      <c r="J12" s="125"/>
      <c r="K12" s="125"/>
      <c r="L12" s="125"/>
      <c r="M12" s="125"/>
      <c r="N12" s="125"/>
    </row>
    <row r="13" spans="1:14" ht="15">
      <c r="A13" s="125"/>
      <c r="B13" s="124" t="s">
        <v>102</v>
      </c>
      <c r="C13" s="124"/>
      <c r="D13" s="124"/>
      <c r="E13" s="124"/>
      <c r="F13" s="124"/>
      <c r="G13" s="124"/>
      <c r="H13" s="124"/>
      <c r="I13" s="124"/>
      <c r="J13" s="125"/>
      <c r="K13" s="125"/>
      <c r="L13" s="125"/>
      <c r="M13" s="125"/>
      <c r="N13" s="125"/>
    </row>
    <row r="14" spans="1:14" ht="15">
      <c r="A14" s="125"/>
      <c r="B14" s="124" t="s">
        <v>103</v>
      </c>
      <c r="C14" s="124"/>
      <c r="D14" s="124"/>
      <c r="E14" s="124"/>
      <c r="F14" s="124"/>
      <c r="G14" s="124"/>
      <c r="H14" s="124"/>
      <c r="I14" s="124"/>
      <c r="J14" s="125"/>
      <c r="K14" s="125"/>
      <c r="L14" s="125"/>
      <c r="M14" s="125"/>
      <c r="N14" s="125"/>
    </row>
    <row r="15" spans="1:14" ht="15">
      <c r="A15" s="125"/>
      <c r="B15" s="124"/>
      <c r="C15" s="124"/>
      <c r="D15" s="124"/>
      <c r="E15" s="124"/>
      <c r="F15" s="124"/>
      <c r="G15" s="124"/>
      <c r="H15" s="124"/>
      <c r="I15" s="124"/>
      <c r="J15" s="125"/>
      <c r="K15" s="125"/>
      <c r="L15" s="125"/>
      <c r="M15" s="125"/>
      <c r="N15" s="125"/>
    </row>
    <row r="16" spans="1:14" ht="15.75">
      <c r="A16" s="125"/>
      <c r="B16" s="127" t="s">
        <v>104</v>
      </c>
      <c r="C16" s="127"/>
      <c r="D16" s="127"/>
      <c r="E16" s="127"/>
      <c r="F16" s="127"/>
      <c r="G16" s="127"/>
      <c r="H16" s="127"/>
      <c r="I16" s="127"/>
      <c r="J16" s="125"/>
      <c r="K16" s="125"/>
      <c r="L16" s="125"/>
      <c r="M16" s="125"/>
      <c r="N16" s="125"/>
    </row>
    <row r="17" spans="1:14" ht="15">
      <c r="A17" s="125"/>
      <c r="B17" s="124"/>
      <c r="C17" s="124"/>
      <c r="D17" s="124"/>
      <c r="E17" s="124"/>
      <c r="F17" s="124"/>
      <c r="G17" s="124"/>
      <c r="H17" s="124"/>
      <c r="I17" s="124"/>
      <c r="J17" s="125"/>
      <c r="K17" s="125"/>
      <c r="L17" s="125"/>
      <c r="M17" s="125"/>
      <c r="N17" s="125"/>
    </row>
    <row r="18" spans="1:14" ht="15">
      <c r="A18" s="125"/>
      <c r="B18" s="124" t="s">
        <v>105</v>
      </c>
      <c r="C18" s="124"/>
      <c r="D18" s="124"/>
      <c r="E18" s="124"/>
      <c r="F18" s="124"/>
      <c r="G18" s="124"/>
      <c r="H18" s="124"/>
      <c r="I18" s="124"/>
      <c r="J18" s="125"/>
      <c r="K18" s="125"/>
      <c r="L18" s="125"/>
      <c r="M18" s="125"/>
      <c r="N18" s="125"/>
    </row>
    <row r="19" spans="1:14" ht="15">
      <c r="A19" s="125"/>
      <c r="B19" s="124" t="s">
        <v>106</v>
      </c>
      <c r="C19" s="124"/>
      <c r="D19" s="124"/>
      <c r="E19" s="124"/>
      <c r="F19" s="124"/>
      <c r="G19" s="124"/>
      <c r="H19" s="124"/>
      <c r="I19" s="124"/>
      <c r="J19" s="125"/>
      <c r="K19" s="125"/>
      <c r="L19" s="125"/>
      <c r="M19" s="125"/>
      <c r="N19" s="125"/>
    </row>
    <row r="20" spans="1:14" ht="15">
      <c r="A20" s="125"/>
      <c r="B20" s="130" t="s">
        <v>115</v>
      </c>
      <c r="C20" s="130"/>
      <c r="D20" s="130"/>
      <c r="E20" s="130"/>
      <c r="F20" s="130"/>
      <c r="G20" s="130"/>
      <c r="H20" s="130"/>
      <c r="I20" s="130"/>
      <c r="J20" s="125"/>
      <c r="K20" s="125"/>
      <c r="L20" s="125"/>
      <c r="M20" s="125"/>
      <c r="N20" s="125"/>
    </row>
    <row r="21" spans="1:14" ht="15.75">
      <c r="A21" s="125"/>
      <c r="B21" s="126" t="s">
        <v>107</v>
      </c>
      <c r="C21" s="126"/>
      <c r="D21" s="126"/>
      <c r="E21" s="126"/>
      <c r="F21" s="126"/>
      <c r="G21" s="126"/>
      <c r="H21" s="126"/>
      <c r="I21" s="126"/>
      <c r="J21" s="125"/>
      <c r="K21" s="125"/>
      <c r="L21" s="125"/>
      <c r="M21" s="125"/>
      <c r="N21" s="125"/>
    </row>
    <row r="22" spans="1:14" ht="15">
      <c r="A22" s="125"/>
      <c r="B22" s="128" t="s">
        <v>108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1:14" ht="15">
      <c r="A23" s="125"/>
      <c r="B23" s="128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ht="15">
      <c r="A24" s="125"/>
      <c r="B24" s="124" t="s">
        <v>110</v>
      </c>
      <c r="C24" s="124"/>
      <c r="D24" s="124"/>
      <c r="E24" s="124"/>
      <c r="F24" s="124"/>
      <c r="G24" s="124"/>
      <c r="H24" s="124"/>
      <c r="I24" s="124"/>
      <c r="J24" s="125"/>
      <c r="K24" s="125"/>
      <c r="L24" s="125"/>
      <c r="M24" s="125"/>
      <c r="N24" s="125"/>
    </row>
    <row r="25" spans="1:14" ht="15">
      <c r="A25" s="125"/>
      <c r="B25" s="128" t="s">
        <v>111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15">
      <c r="A26" s="125"/>
      <c r="B26" s="124" t="s">
        <v>112</v>
      </c>
      <c r="C26" s="124"/>
      <c r="D26" s="124"/>
      <c r="E26" s="124"/>
      <c r="F26" s="124"/>
      <c r="G26" s="124"/>
      <c r="H26" s="124"/>
      <c r="I26" s="124"/>
      <c r="J26" s="125"/>
      <c r="K26" s="125"/>
      <c r="L26" s="125"/>
      <c r="M26" s="125"/>
      <c r="N26" s="125"/>
    </row>
    <row r="27" spans="1:14" ht="15">
      <c r="A27" s="125"/>
      <c r="B27" s="124" t="s">
        <v>113</v>
      </c>
      <c r="C27" s="124"/>
      <c r="D27" s="124"/>
      <c r="E27" s="124"/>
      <c r="F27" s="124"/>
      <c r="G27" s="124"/>
      <c r="H27" s="124"/>
      <c r="I27" s="124"/>
      <c r="J27" s="125"/>
      <c r="K27" s="125"/>
      <c r="L27" s="125"/>
      <c r="M27" s="125"/>
      <c r="N27" s="125"/>
    </row>
    <row r="28" spans="1:14" ht="15">
      <c r="A28" s="125"/>
      <c r="B28" s="128" t="s">
        <v>114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ht="15">
      <c r="A29" s="125"/>
      <c r="B29" s="128" t="s">
        <v>139</v>
      </c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25"/>
    </row>
    <row r="30" spans="1:14" ht="15">
      <c r="A30" s="125"/>
      <c r="B30" s="124" t="s">
        <v>140</v>
      </c>
      <c r="C30" s="124"/>
      <c r="D30" s="124"/>
      <c r="E30" s="124"/>
      <c r="F30" s="124"/>
      <c r="G30" s="124"/>
      <c r="H30" s="124"/>
      <c r="I30" s="124"/>
      <c r="J30" s="125"/>
      <c r="K30" s="125"/>
      <c r="L30" s="125"/>
      <c r="M30" s="125"/>
      <c r="N30" s="125"/>
    </row>
    <row r="31" spans="1:14" ht="15">
      <c r="A31" s="125"/>
      <c r="B31" s="128" t="s">
        <v>141</v>
      </c>
      <c r="C31" s="124"/>
      <c r="D31" s="124"/>
      <c r="E31" s="124"/>
      <c r="F31" s="124"/>
      <c r="G31" s="124"/>
      <c r="H31" s="124"/>
      <c r="I31" s="124"/>
      <c r="J31" s="125"/>
      <c r="K31" s="125"/>
      <c r="L31" s="125"/>
      <c r="M31" s="125"/>
      <c r="N31" s="125"/>
    </row>
    <row r="32" spans="1:14" ht="15">
      <c r="A32" s="125"/>
      <c r="B32" s="124" t="s">
        <v>142</v>
      </c>
      <c r="C32" s="124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5"/>
    </row>
    <row r="33" spans="1:14" ht="15">
      <c r="A33" s="125"/>
      <c r="B33" s="124" t="s">
        <v>143</v>
      </c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  <c r="N33" s="125"/>
    </row>
    <row r="34" spans="1:14" ht="15">
      <c r="A34" s="125"/>
      <c r="B34" s="124" t="s">
        <v>117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ht="15.75">
      <c r="A35" s="125"/>
      <c r="B35" s="126" t="s">
        <v>118</v>
      </c>
      <c r="C35" s="126"/>
      <c r="D35" s="126"/>
      <c r="E35" s="126"/>
      <c r="F35" s="126"/>
      <c r="G35" s="126"/>
      <c r="H35" s="126"/>
      <c r="I35" s="126"/>
      <c r="J35" s="125"/>
      <c r="K35" s="125"/>
      <c r="L35" s="125"/>
      <c r="M35" s="125"/>
      <c r="N35" s="125"/>
    </row>
    <row r="36" spans="1:14" ht="15">
      <c r="A36" s="125"/>
      <c r="B36" s="128" t="s">
        <v>144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ht="15">
      <c r="A37" s="125"/>
      <c r="B37" s="124" t="s">
        <v>176</v>
      </c>
      <c r="C37" s="124"/>
      <c r="D37" s="124"/>
      <c r="E37" s="124"/>
      <c r="F37" s="124"/>
      <c r="G37" s="124"/>
      <c r="H37" s="124"/>
      <c r="I37" s="124"/>
      <c r="J37" s="125"/>
      <c r="K37" s="125"/>
      <c r="L37" s="125"/>
      <c r="M37" s="125"/>
      <c r="N37" s="125"/>
    </row>
    <row r="38" spans="1:14" ht="15">
      <c r="A38" s="125"/>
      <c r="B38" s="128" t="s">
        <v>145</v>
      </c>
      <c r="C38" s="124"/>
      <c r="D38" s="124"/>
      <c r="E38" s="124"/>
      <c r="F38" s="124"/>
      <c r="G38" s="124"/>
      <c r="H38" s="124"/>
      <c r="I38" s="124"/>
      <c r="J38" s="125"/>
      <c r="K38" s="125"/>
      <c r="L38" s="125"/>
      <c r="M38" s="125"/>
      <c r="N38" s="125"/>
    </row>
    <row r="39" spans="1:14" ht="15">
      <c r="A39" s="125"/>
      <c r="B39" s="128" t="s">
        <v>146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5">
      <c r="A40" s="125"/>
      <c r="B40" s="128" t="s">
        <v>147</v>
      </c>
      <c r="C40" s="124"/>
      <c r="D40" s="124"/>
      <c r="E40" s="124"/>
      <c r="F40" s="124"/>
      <c r="G40" s="124"/>
      <c r="H40" s="124"/>
      <c r="I40" s="124"/>
      <c r="J40" s="125"/>
      <c r="K40" s="125"/>
      <c r="L40" s="125"/>
      <c r="M40" s="125"/>
      <c r="N40" s="125"/>
    </row>
    <row r="41" spans="1:14" ht="15">
      <c r="A41" s="125"/>
      <c r="B41" s="124" t="s">
        <v>148</v>
      </c>
      <c r="C41" s="124"/>
      <c r="D41" s="124"/>
      <c r="E41" s="124"/>
      <c r="F41" s="124"/>
      <c r="G41" s="124"/>
      <c r="H41" s="124"/>
      <c r="I41" s="124"/>
      <c r="J41" s="125"/>
      <c r="K41" s="125"/>
      <c r="L41" s="125"/>
      <c r="M41" s="125"/>
      <c r="N41" s="125"/>
    </row>
    <row r="42" spans="1:14" ht="15">
      <c r="A42" s="125"/>
      <c r="B42" s="128" t="s">
        <v>149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15">
      <c r="A43" s="125"/>
      <c r="B43" s="124" t="s">
        <v>150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5">
      <c r="A44" s="125"/>
      <c r="B44" s="128" t="s">
        <v>151</v>
      </c>
      <c r="C44" s="124"/>
      <c r="D44" s="124"/>
      <c r="E44" s="124"/>
      <c r="F44" s="124"/>
      <c r="G44" s="124"/>
      <c r="H44" s="124"/>
      <c r="I44" s="124"/>
      <c r="J44" s="125"/>
      <c r="K44" s="125"/>
      <c r="L44" s="125"/>
      <c r="M44" s="125"/>
      <c r="N44" s="125"/>
    </row>
    <row r="45" spans="1:14" ht="15">
      <c r="A45" s="125"/>
      <c r="B45" s="124" t="s">
        <v>152</v>
      </c>
      <c r="C45" s="124"/>
      <c r="D45" s="124"/>
      <c r="E45" s="124"/>
      <c r="F45" s="124"/>
      <c r="G45" s="124"/>
      <c r="H45" s="124"/>
      <c r="I45" s="124"/>
      <c r="J45" s="125"/>
      <c r="K45" s="125"/>
      <c r="L45" s="125"/>
      <c r="M45" s="125"/>
      <c r="N45" s="125"/>
    </row>
    <row r="46" spans="1:14" ht="15">
      <c r="A46" s="125"/>
      <c r="B46" s="128" t="s">
        <v>153</v>
      </c>
      <c r="C46" s="124"/>
      <c r="D46" s="124"/>
      <c r="E46" s="124"/>
      <c r="F46" s="124"/>
      <c r="G46" s="124"/>
      <c r="H46" s="124"/>
      <c r="I46" s="124"/>
      <c r="J46" s="125"/>
      <c r="K46" s="125"/>
      <c r="L46" s="125"/>
      <c r="M46" s="125"/>
      <c r="N46" s="125"/>
    </row>
    <row r="47" spans="1:14" ht="15">
      <c r="A47" s="125"/>
      <c r="B47" s="124" t="s">
        <v>154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ht="15">
      <c r="A48" s="125"/>
      <c r="B48" s="128" t="s">
        <v>155</v>
      </c>
      <c r="C48" s="124"/>
      <c r="D48" s="124"/>
      <c r="E48" s="124"/>
      <c r="F48" s="124"/>
      <c r="G48" s="124"/>
      <c r="H48" s="124"/>
      <c r="I48" s="124"/>
      <c r="J48" s="125"/>
      <c r="K48" s="125"/>
      <c r="L48" s="125"/>
      <c r="M48" s="125"/>
      <c r="N48" s="125"/>
    </row>
    <row r="49" spans="1:14" ht="15">
      <c r="A49" s="125"/>
      <c r="B49" s="124" t="s">
        <v>156</v>
      </c>
      <c r="C49" s="124"/>
      <c r="D49" s="124"/>
      <c r="E49" s="124"/>
      <c r="F49" s="124"/>
      <c r="G49" s="124"/>
      <c r="H49" s="124"/>
      <c r="I49" s="124"/>
      <c r="J49" s="125"/>
      <c r="K49" s="125"/>
      <c r="L49" s="125"/>
      <c r="M49" s="125"/>
      <c r="N49" s="125"/>
    </row>
    <row r="50" spans="1:14" ht="15">
      <c r="A50" s="125"/>
      <c r="B50" s="124" t="s">
        <v>157</v>
      </c>
      <c r="C50" s="124"/>
      <c r="D50" s="124"/>
      <c r="E50" s="124"/>
      <c r="F50" s="124"/>
      <c r="G50" s="124"/>
      <c r="H50" s="124"/>
      <c r="I50" s="124"/>
      <c r="J50" s="125"/>
      <c r="K50" s="125"/>
      <c r="L50" s="125"/>
      <c r="M50" s="125"/>
      <c r="N50" s="125"/>
    </row>
    <row r="51" spans="1:14" ht="15">
      <c r="A51" s="125"/>
      <c r="B51" s="124" t="s">
        <v>158</v>
      </c>
      <c r="C51" s="124"/>
      <c r="D51" s="124"/>
      <c r="E51" s="124"/>
      <c r="F51" s="124"/>
      <c r="G51" s="124"/>
      <c r="H51" s="124"/>
      <c r="I51" s="124"/>
      <c r="J51" s="125"/>
      <c r="K51" s="125"/>
      <c r="L51" s="125"/>
      <c r="M51" s="125"/>
      <c r="N51" s="125"/>
    </row>
    <row r="52" spans="1:14" ht="15">
      <c r="A52" s="125"/>
      <c r="B52" s="128" t="s">
        <v>159</v>
      </c>
      <c r="C52" s="124"/>
      <c r="D52" s="124"/>
      <c r="E52" s="124"/>
      <c r="F52" s="124"/>
      <c r="G52" s="124"/>
      <c r="H52" s="124"/>
      <c r="I52" s="124"/>
      <c r="J52" s="125"/>
      <c r="K52" s="125"/>
      <c r="L52" s="125"/>
      <c r="M52" s="125"/>
      <c r="N52" s="125"/>
    </row>
    <row r="53" spans="1:14" ht="15">
      <c r="A53" s="125"/>
      <c r="B53" s="124" t="s">
        <v>160</v>
      </c>
      <c r="C53" s="124"/>
      <c r="D53" s="124"/>
      <c r="E53" s="124"/>
      <c r="F53" s="124"/>
      <c r="G53" s="124"/>
      <c r="H53" s="124"/>
      <c r="I53" s="124"/>
      <c r="J53" s="125"/>
      <c r="K53" s="125"/>
      <c r="L53" s="125"/>
      <c r="M53" s="125"/>
      <c r="N53" s="125"/>
    </row>
    <row r="54" spans="1:14" ht="15.75">
      <c r="A54" s="125"/>
      <c r="B54" s="126" t="s">
        <v>119</v>
      </c>
      <c r="C54" s="126"/>
      <c r="D54" s="126"/>
      <c r="E54" s="126"/>
      <c r="F54" s="126"/>
      <c r="G54" s="126"/>
      <c r="H54" s="126"/>
      <c r="I54" s="126"/>
      <c r="J54" s="125"/>
      <c r="K54" s="125"/>
      <c r="L54" s="125"/>
      <c r="M54" s="125"/>
      <c r="N54" s="125"/>
    </row>
    <row r="55" spans="1:14" ht="15">
      <c r="A55" s="125"/>
      <c r="B55" s="124" t="s">
        <v>120</v>
      </c>
      <c r="C55" s="124"/>
      <c r="D55" s="124"/>
      <c r="E55" s="124"/>
      <c r="F55" s="124"/>
      <c r="G55" s="124"/>
      <c r="H55" s="124"/>
      <c r="I55" s="124"/>
      <c r="J55" s="125"/>
      <c r="K55" s="125"/>
      <c r="L55" s="125"/>
      <c r="M55" s="125"/>
      <c r="N55" s="125"/>
    </row>
    <row r="56" spans="1:14" ht="15">
      <c r="A56" s="125"/>
      <c r="B56" s="124" t="s">
        <v>121</v>
      </c>
      <c r="C56" s="124"/>
      <c r="D56" s="124"/>
      <c r="E56" s="124"/>
      <c r="F56" s="124"/>
      <c r="G56" s="124"/>
      <c r="H56" s="124"/>
      <c r="I56" s="124"/>
      <c r="J56" s="125"/>
      <c r="K56" s="125"/>
      <c r="L56" s="125"/>
      <c r="M56" s="125"/>
      <c r="N56" s="125"/>
    </row>
    <row r="57" spans="1:14" ht="15">
      <c r="A57" s="125"/>
      <c r="B57" s="128" t="s">
        <v>164</v>
      </c>
      <c r="C57" s="124"/>
      <c r="D57" s="124"/>
      <c r="E57" s="124"/>
      <c r="F57" s="124"/>
      <c r="G57" s="124"/>
      <c r="H57" s="124"/>
      <c r="I57" s="124"/>
      <c r="J57" s="125"/>
      <c r="K57" s="125"/>
      <c r="L57" s="125"/>
      <c r="M57" s="125"/>
      <c r="N57" s="125"/>
    </row>
    <row r="58" spans="1:14" ht="15">
      <c r="A58" s="125"/>
      <c r="B58" s="124" t="s">
        <v>136</v>
      </c>
      <c r="C58" s="124"/>
      <c r="D58" s="124"/>
      <c r="E58" s="124"/>
      <c r="F58" s="124"/>
      <c r="G58" s="124"/>
      <c r="H58" s="124"/>
      <c r="I58" s="124"/>
      <c r="J58" s="125"/>
      <c r="K58" s="125"/>
      <c r="L58" s="125"/>
      <c r="M58" s="125"/>
      <c r="N58" s="125"/>
    </row>
    <row r="59" spans="1:14" ht="15">
      <c r="A59" s="125"/>
      <c r="B59" s="128" t="s">
        <v>165</v>
      </c>
      <c r="C59" s="124"/>
      <c r="D59" s="124"/>
      <c r="E59" s="124"/>
      <c r="F59" s="124"/>
      <c r="G59" s="124"/>
      <c r="H59" s="124"/>
      <c r="I59" s="124"/>
      <c r="J59" s="125"/>
      <c r="K59" s="125"/>
      <c r="L59" s="125"/>
      <c r="M59" s="125"/>
      <c r="N59" s="125"/>
    </row>
    <row r="60" spans="1:14" ht="15">
      <c r="A60" s="125"/>
      <c r="B60" s="124" t="s">
        <v>166</v>
      </c>
      <c r="C60" s="124"/>
      <c r="D60" s="124"/>
      <c r="E60" s="124"/>
      <c r="F60" s="124"/>
      <c r="G60" s="124"/>
      <c r="H60" s="124"/>
      <c r="I60" s="124"/>
      <c r="J60" s="125"/>
      <c r="K60" s="125"/>
      <c r="L60" s="125"/>
      <c r="M60" s="125"/>
      <c r="N60" s="125"/>
    </row>
    <row r="61" spans="1:14" ht="15">
      <c r="A61" s="125"/>
      <c r="B61" s="128" t="s">
        <v>161</v>
      </c>
      <c r="C61" s="124"/>
      <c r="D61" s="124"/>
      <c r="E61" s="124"/>
      <c r="F61" s="124"/>
      <c r="G61" s="124"/>
      <c r="H61" s="124"/>
      <c r="I61" s="124"/>
      <c r="J61" s="125"/>
      <c r="K61" s="125"/>
      <c r="L61" s="125"/>
      <c r="M61" s="125"/>
      <c r="N61" s="125"/>
    </row>
    <row r="62" spans="1:14" ht="15">
      <c r="A62" s="125"/>
      <c r="B62" s="124" t="s">
        <v>162</v>
      </c>
      <c r="C62" s="124"/>
      <c r="D62" s="124"/>
      <c r="E62" s="124"/>
      <c r="F62" s="124"/>
      <c r="G62" s="124"/>
      <c r="H62" s="124"/>
      <c r="I62" s="124"/>
      <c r="J62" s="125"/>
      <c r="K62" s="125"/>
      <c r="L62" s="125"/>
      <c r="M62" s="125"/>
      <c r="N62" s="125"/>
    </row>
    <row r="63" spans="1:14" ht="15">
      <c r="A63" s="125"/>
      <c r="B63" s="124" t="s">
        <v>163</v>
      </c>
      <c r="C63" s="124"/>
      <c r="D63" s="124"/>
      <c r="E63" s="124"/>
      <c r="F63" s="124"/>
      <c r="G63" s="124"/>
      <c r="H63" s="124"/>
      <c r="I63" s="124"/>
      <c r="J63" s="125"/>
      <c r="K63" s="125"/>
      <c r="L63" s="125"/>
      <c r="M63" s="125"/>
      <c r="N63" s="125"/>
    </row>
    <row r="64" spans="1:14" ht="15">
      <c r="A64" s="125"/>
      <c r="B64" s="124" t="s">
        <v>122</v>
      </c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25"/>
    </row>
    <row r="65" spans="1:14" ht="15.75">
      <c r="A65" s="125"/>
      <c r="B65" s="126" t="s">
        <v>123</v>
      </c>
      <c r="C65" s="126"/>
      <c r="D65" s="126"/>
      <c r="E65" s="126"/>
      <c r="F65" s="126"/>
      <c r="G65" s="126"/>
      <c r="H65" s="126"/>
      <c r="I65" s="126"/>
      <c r="J65" s="125"/>
      <c r="K65" s="125"/>
      <c r="L65" s="125"/>
      <c r="M65" s="125"/>
      <c r="N65" s="125"/>
    </row>
    <row r="66" spans="1:14" ht="15">
      <c r="A66" s="125"/>
      <c r="B66" s="128" t="s">
        <v>169</v>
      </c>
      <c r="C66" s="124"/>
      <c r="D66" s="124"/>
      <c r="E66" s="124"/>
      <c r="F66" s="124"/>
      <c r="G66" s="124"/>
      <c r="H66" s="124"/>
      <c r="I66" s="124"/>
      <c r="J66" s="125"/>
      <c r="K66" s="125"/>
      <c r="L66" s="125"/>
      <c r="M66" s="125"/>
      <c r="N66" s="125"/>
    </row>
    <row r="67" spans="1:14" ht="15.75">
      <c r="A67" s="125"/>
      <c r="B67" s="126" t="s">
        <v>170</v>
      </c>
      <c r="C67" s="124"/>
      <c r="D67" s="124"/>
      <c r="E67" s="124"/>
      <c r="F67" s="124"/>
      <c r="G67" s="124"/>
      <c r="H67" s="124"/>
      <c r="I67" s="124"/>
      <c r="J67" s="125"/>
      <c r="K67" s="125"/>
      <c r="L67" s="125"/>
      <c r="M67" s="125"/>
      <c r="N67" s="125"/>
    </row>
    <row r="68" spans="1:14" ht="15">
      <c r="A68" s="125"/>
      <c r="B68" s="128" t="s">
        <v>171</v>
      </c>
      <c r="C68" s="124"/>
      <c r="D68" s="124"/>
      <c r="E68" s="124"/>
      <c r="F68" s="124"/>
      <c r="G68" s="124"/>
      <c r="H68" s="124"/>
      <c r="I68" s="124"/>
      <c r="J68" s="125"/>
      <c r="K68" s="125"/>
      <c r="L68" s="125"/>
      <c r="M68" s="125"/>
      <c r="N68" s="125"/>
    </row>
    <row r="69" spans="1:14" ht="15">
      <c r="A69" s="125"/>
      <c r="B69" s="124" t="s">
        <v>172</v>
      </c>
      <c r="C69" s="124"/>
      <c r="D69" s="124"/>
      <c r="E69" s="124"/>
      <c r="F69" s="124"/>
      <c r="G69" s="124"/>
      <c r="H69" s="124"/>
      <c r="I69" s="124"/>
      <c r="J69" s="125"/>
      <c r="K69" s="125"/>
      <c r="L69" s="125"/>
      <c r="M69" s="125"/>
      <c r="N69" s="125"/>
    </row>
    <row r="70" spans="1:14" ht="15">
      <c r="A70" s="125"/>
      <c r="B70" s="124" t="s">
        <v>173</v>
      </c>
      <c r="C70" s="124"/>
      <c r="D70" s="124"/>
      <c r="E70" s="124"/>
      <c r="F70" s="124"/>
      <c r="G70" s="124"/>
      <c r="H70" s="124"/>
      <c r="I70" s="124"/>
      <c r="J70" s="125"/>
      <c r="K70" s="125"/>
      <c r="L70" s="125"/>
      <c r="M70" s="125"/>
      <c r="N70" s="125"/>
    </row>
    <row r="71" spans="1:14" ht="15">
      <c r="A71" s="125"/>
      <c r="B71" s="128" t="s">
        <v>174</v>
      </c>
      <c r="C71" s="124"/>
      <c r="D71" s="124"/>
      <c r="E71" s="124"/>
      <c r="F71" s="124"/>
      <c r="G71" s="124"/>
      <c r="H71" s="124"/>
      <c r="I71" s="124"/>
      <c r="J71" s="125"/>
      <c r="K71" s="125"/>
      <c r="L71" s="125"/>
      <c r="M71" s="125"/>
      <c r="N71" s="125"/>
    </row>
    <row r="72" spans="1:14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1:14" ht="15.75">
      <c r="A73" s="125"/>
      <c r="B73" s="126" t="s">
        <v>124</v>
      </c>
      <c r="C73" s="126"/>
      <c r="D73" s="126"/>
      <c r="E73" s="126"/>
      <c r="F73" s="126"/>
      <c r="G73" s="126"/>
      <c r="H73" s="126"/>
      <c r="I73" s="126"/>
      <c r="J73" s="125"/>
      <c r="K73" s="125"/>
      <c r="L73" s="125"/>
      <c r="M73" s="125"/>
      <c r="N73" s="125"/>
    </row>
    <row r="74" spans="1:14" ht="15">
      <c r="A74" s="125"/>
      <c r="B74" s="124" t="s">
        <v>125</v>
      </c>
      <c r="C74" s="124"/>
      <c r="D74" s="124"/>
      <c r="E74" s="124"/>
      <c r="F74" s="124"/>
      <c r="G74" s="124"/>
      <c r="H74" s="124"/>
      <c r="I74" s="124"/>
      <c r="J74" s="125"/>
      <c r="K74" s="125"/>
      <c r="L74" s="125"/>
      <c r="M74" s="125"/>
      <c r="N74" s="125"/>
    </row>
    <row r="75" spans="1:14" ht="15">
      <c r="A75" s="125"/>
      <c r="B75" s="124" t="s">
        <v>126</v>
      </c>
      <c r="C75" s="124"/>
      <c r="D75" s="124"/>
      <c r="E75" s="124"/>
      <c r="F75" s="124"/>
      <c r="G75" s="124"/>
      <c r="H75" s="124"/>
      <c r="I75" s="124"/>
      <c r="J75" s="125"/>
      <c r="K75" s="125"/>
      <c r="L75" s="125"/>
      <c r="M75" s="125"/>
      <c r="N75" s="125"/>
    </row>
    <row r="76" spans="1:14" ht="15">
      <c r="A76" s="125"/>
      <c r="B76" s="124" t="s">
        <v>127</v>
      </c>
      <c r="C76" s="124"/>
      <c r="D76" s="124"/>
      <c r="E76" s="124"/>
      <c r="F76" s="124"/>
      <c r="G76" s="124"/>
      <c r="H76" s="124"/>
      <c r="I76" s="124"/>
      <c r="J76" s="125"/>
      <c r="K76" s="125"/>
      <c r="L76" s="125"/>
      <c r="M76" s="125"/>
      <c r="N76" s="125"/>
    </row>
    <row r="77" spans="1:14" ht="15">
      <c r="A77" s="125"/>
      <c r="B77" s="128" t="s">
        <v>128</v>
      </c>
      <c r="C77" s="124"/>
      <c r="D77" s="124"/>
      <c r="E77" s="124"/>
      <c r="F77" s="124"/>
      <c r="G77" s="124"/>
      <c r="H77" s="124"/>
      <c r="I77" s="124"/>
      <c r="J77" s="125"/>
      <c r="K77" s="125"/>
      <c r="L77" s="125"/>
      <c r="M77" s="125"/>
      <c r="N77" s="125"/>
    </row>
    <row r="78" spans="1:14" ht="15">
      <c r="A78" s="125"/>
      <c r="B78" s="124" t="s">
        <v>129</v>
      </c>
      <c r="C78" s="124"/>
      <c r="D78" s="124"/>
      <c r="E78" s="124"/>
      <c r="F78" s="124"/>
      <c r="G78" s="124"/>
      <c r="H78" s="124"/>
      <c r="I78" s="124"/>
      <c r="J78" s="125"/>
      <c r="K78" s="125"/>
      <c r="L78" s="125"/>
      <c r="M78" s="125"/>
      <c r="N78" s="125"/>
    </row>
    <row r="79" spans="1:14" ht="15">
      <c r="A79" s="125"/>
      <c r="B79" s="124" t="s">
        <v>178</v>
      </c>
      <c r="C79" s="124"/>
      <c r="D79" s="124"/>
      <c r="E79" s="124"/>
      <c r="F79" s="124"/>
      <c r="G79" s="124"/>
      <c r="H79" s="124"/>
      <c r="I79" s="124"/>
      <c r="J79" s="125"/>
      <c r="K79" s="125"/>
      <c r="L79" s="125"/>
      <c r="M79" s="125"/>
      <c r="N79" s="125"/>
    </row>
    <row r="80" spans="1:14" ht="15">
      <c r="A80" s="125"/>
      <c r="B80" s="124" t="s">
        <v>181</v>
      </c>
      <c r="C80" s="124"/>
      <c r="D80" s="124"/>
      <c r="E80" s="124"/>
      <c r="F80" s="124"/>
      <c r="G80" s="124"/>
      <c r="H80" s="124"/>
      <c r="I80" s="124"/>
      <c r="J80" s="125"/>
      <c r="K80" s="125"/>
      <c r="L80" s="125"/>
      <c r="M80" s="125"/>
      <c r="N80" s="125"/>
    </row>
    <row r="81" spans="1:14" ht="15">
      <c r="A81" s="125"/>
      <c r="B81" s="124" t="s">
        <v>187</v>
      </c>
      <c r="C81" s="124"/>
      <c r="D81" s="124"/>
      <c r="E81" s="124"/>
      <c r="F81" s="124"/>
      <c r="G81" s="124"/>
      <c r="H81" s="124"/>
      <c r="I81" s="124"/>
      <c r="J81" s="125"/>
      <c r="K81" s="125"/>
      <c r="L81" s="125"/>
      <c r="M81" s="125"/>
      <c r="N81" s="125"/>
    </row>
    <row r="82" spans="1:14" ht="15.75">
      <c r="A82" s="125"/>
      <c r="B82" s="126" t="s">
        <v>130</v>
      </c>
      <c r="C82" s="126"/>
      <c r="D82" s="126"/>
      <c r="E82" s="126"/>
      <c r="F82" s="126"/>
      <c r="G82" s="126"/>
      <c r="H82" s="126"/>
      <c r="I82" s="126"/>
      <c r="J82" s="125"/>
      <c r="K82" s="125"/>
      <c r="L82" s="125"/>
      <c r="M82" s="125"/>
      <c r="N82" s="125"/>
    </row>
    <row r="83" spans="1:14" ht="15">
      <c r="A83" s="125"/>
      <c r="B83" s="124" t="s">
        <v>131</v>
      </c>
      <c r="C83" s="124"/>
      <c r="D83" s="124"/>
      <c r="E83" s="124"/>
      <c r="F83" s="124"/>
      <c r="G83" s="124"/>
      <c r="H83" s="124"/>
      <c r="I83" s="124"/>
      <c r="J83" s="125"/>
      <c r="K83" s="125"/>
      <c r="L83" s="125"/>
      <c r="M83" s="125"/>
      <c r="N83" s="125"/>
    </row>
    <row r="84" spans="1:14" ht="15">
      <c r="A84" s="125"/>
      <c r="B84" s="124" t="s">
        <v>132</v>
      </c>
      <c r="C84" s="124"/>
      <c r="D84" s="124"/>
      <c r="E84" s="124"/>
      <c r="F84" s="124"/>
      <c r="G84" s="124"/>
      <c r="H84" s="124"/>
      <c r="I84" s="124"/>
      <c r="J84" s="125"/>
      <c r="K84" s="125"/>
      <c r="L84" s="125"/>
      <c r="M84" s="125"/>
      <c r="N84" s="125"/>
    </row>
    <row r="85" spans="1:14" ht="15.75">
      <c r="A85" s="125"/>
      <c r="B85" s="126" t="s">
        <v>133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1:14" ht="15">
      <c r="A86" s="125"/>
      <c r="B86" s="124" t="s">
        <v>134</v>
      </c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</row>
    <row r="87" spans="1:14" ht="15">
      <c r="A87" s="125"/>
      <c r="B87" s="124" t="s">
        <v>135</v>
      </c>
      <c r="C87" s="124"/>
      <c r="D87" s="124"/>
      <c r="E87" s="124"/>
      <c r="F87" s="124"/>
      <c r="G87" s="124"/>
      <c r="H87" s="124"/>
      <c r="I87" s="124"/>
      <c r="J87" s="125"/>
      <c r="K87" s="125"/>
      <c r="L87" s="125"/>
      <c r="M87" s="125"/>
      <c r="N87" s="125"/>
    </row>
    <row r="88" spans="1:14" ht="15.75">
      <c r="A88" s="125"/>
      <c r="B88" s="124" t="s">
        <v>167</v>
      </c>
      <c r="C88" s="124"/>
      <c r="D88" s="124"/>
      <c r="E88" s="124"/>
      <c r="F88" s="124"/>
      <c r="G88" s="124"/>
      <c r="H88" s="124"/>
      <c r="I88" s="124"/>
      <c r="J88" s="125"/>
      <c r="K88" s="125"/>
      <c r="L88" s="125"/>
      <c r="M88" s="125"/>
      <c r="N88" s="125"/>
    </row>
    <row r="89" spans="1:14" ht="15">
      <c r="A89" s="125"/>
      <c r="B89" s="124" t="s">
        <v>168</v>
      </c>
      <c r="C89" s="124"/>
      <c r="D89" s="124"/>
      <c r="E89" s="124"/>
      <c r="F89" s="124"/>
      <c r="G89" s="124"/>
      <c r="H89" s="124"/>
      <c r="I89" s="124"/>
      <c r="J89" s="125"/>
      <c r="K89" s="125"/>
      <c r="L89" s="125"/>
      <c r="M89" s="125"/>
      <c r="N89" s="125"/>
    </row>
    <row r="90" spans="1:14" ht="15">
      <c r="A90" s="125"/>
      <c r="B90" s="124" t="s">
        <v>175</v>
      </c>
      <c r="C90" s="124"/>
      <c r="D90" s="124"/>
      <c r="E90" s="124"/>
      <c r="F90" s="124"/>
      <c r="G90" s="124"/>
      <c r="H90" s="124"/>
      <c r="I90" s="124"/>
      <c r="J90" s="125"/>
      <c r="K90" s="125"/>
      <c r="L90" s="125"/>
      <c r="M90" s="125"/>
      <c r="N90" s="125"/>
    </row>
    <row r="91" spans="1:14" ht="15">
      <c r="A91" s="125"/>
      <c r="B91" s="124" t="s">
        <v>177</v>
      </c>
      <c r="C91" s="124"/>
      <c r="D91" s="124"/>
      <c r="E91" s="124"/>
      <c r="F91" s="124"/>
      <c r="G91" s="124"/>
      <c r="H91" s="124"/>
      <c r="I91" s="124"/>
      <c r="J91" s="125"/>
      <c r="K91" s="125"/>
      <c r="L91" s="125"/>
      <c r="M91" s="125"/>
      <c r="N91" s="125"/>
    </row>
    <row r="92" spans="1:14" ht="15">
      <c r="A92" s="125"/>
      <c r="B92" s="124" t="s">
        <v>179</v>
      </c>
      <c r="C92" s="124"/>
      <c r="D92" s="124"/>
      <c r="E92" s="124"/>
      <c r="F92" s="124"/>
      <c r="G92" s="124"/>
      <c r="H92" s="124"/>
      <c r="I92" s="124"/>
      <c r="J92" s="125"/>
      <c r="K92" s="125"/>
      <c r="L92" s="125"/>
      <c r="M92" s="125"/>
      <c r="N92" s="125"/>
    </row>
    <row r="93" spans="1:14" ht="15">
      <c r="A93" s="125"/>
      <c r="B93" s="124" t="s">
        <v>180</v>
      </c>
      <c r="C93" s="124"/>
      <c r="D93" s="124"/>
      <c r="E93" s="124"/>
      <c r="F93" s="124"/>
      <c r="G93" s="124"/>
      <c r="H93" s="124"/>
      <c r="I93" s="124"/>
      <c r="J93" s="125"/>
      <c r="K93" s="125"/>
      <c r="L93" s="125"/>
      <c r="M93" s="125"/>
      <c r="N93" s="125"/>
    </row>
    <row r="94" spans="1:14" ht="15">
      <c r="A94" s="125"/>
      <c r="B94" s="124"/>
      <c r="C94" s="124"/>
      <c r="D94" s="124"/>
      <c r="E94" s="124"/>
      <c r="F94" s="124"/>
      <c r="G94" s="124"/>
      <c r="H94" s="124"/>
      <c r="I94" s="124"/>
      <c r="J94" s="125"/>
      <c r="K94" s="125"/>
      <c r="L94" s="125"/>
      <c r="M94" s="125"/>
      <c r="N94" s="125"/>
    </row>
    <row r="95" spans="1:14" ht="12.75">
      <c r="A95" s="125"/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1:14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1:12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2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1:12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1:12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</sheetData>
  <sheetProtection password="87C1" sheet="1" objects="1" scenarios="1"/>
  <mergeCells count="98">
    <mergeCell ref="B95:I96"/>
    <mergeCell ref="A97:L107"/>
    <mergeCell ref="B81:I81"/>
    <mergeCell ref="B51:I51"/>
    <mergeCell ref="B80:I80"/>
    <mergeCell ref="B93:I93"/>
    <mergeCell ref="B94:I94"/>
    <mergeCell ref="B89:I89"/>
    <mergeCell ref="B85:I85"/>
    <mergeCell ref="B86:I86"/>
    <mergeCell ref="B87:I87"/>
    <mergeCell ref="B88:I88"/>
    <mergeCell ref="B82:I82"/>
    <mergeCell ref="B83:I83"/>
    <mergeCell ref="B84:I84"/>
    <mergeCell ref="B72:I72"/>
    <mergeCell ref="B77:I77"/>
    <mergeCell ref="B78:I78"/>
    <mergeCell ref="B79:I79"/>
    <mergeCell ref="B73:I73"/>
    <mergeCell ref="B74:I74"/>
    <mergeCell ref="B75:I75"/>
    <mergeCell ref="B76:I76"/>
    <mergeCell ref="B68:I68"/>
    <mergeCell ref="B69:I69"/>
    <mergeCell ref="B70:I70"/>
    <mergeCell ref="B71:I71"/>
    <mergeCell ref="B64:I64"/>
    <mergeCell ref="B65:I65"/>
    <mergeCell ref="B66:I66"/>
    <mergeCell ref="B67:I67"/>
    <mergeCell ref="B60:I60"/>
    <mergeCell ref="B61:I61"/>
    <mergeCell ref="B62:I62"/>
    <mergeCell ref="B63:I63"/>
    <mergeCell ref="B56:I56"/>
    <mergeCell ref="B57:I57"/>
    <mergeCell ref="B58:I58"/>
    <mergeCell ref="B59:I59"/>
    <mergeCell ref="B52:I52"/>
    <mergeCell ref="B53:I53"/>
    <mergeCell ref="B54:I54"/>
    <mergeCell ref="B55:I55"/>
    <mergeCell ref="B46:I46"/>
    <mergeCell ref="B48:I48"/>
    <mergeCell ref="B49:I49"/>
    <mergeCell ref="B50:I50"/>
    <mergeCell ref="B47:I47"/>
    <mergeCell ref="B38:I38"/>
    <mergeCell ref="B40:I40"/>
    <mergeCell ref="B44:I44"/>
    <mergeCell ref="B45:I45"/>
    <mergeCell ref="B42:I42"/>
    <mergeCell ref="B39:I39"/>
    <mergeCell ref="B41:I41"/>
    <mergeCell ref="B43:I43"/>
    <mergeCell ref="B29:I29"/>
    <mergeCell ref="B30:I30"/>
    <mergeCell ref="B36:I36"/>
    <mergeCell ref="B37:I37"/>
    <mergeCell ref="B33:I33"/>
    <mergeCell ref="B35:I35"/>
    <mergeCell ref="B31:I31"/>
    <mergeCell ref="B32:I32"/>
    <mergeCell ref="B34:I34"/>
    <mergeCell ref="B25:I25"/>
    <mergeCell ref="B26:I26"/>
    <mergeCell ref="B27:I27"/>
    <mergeCell ref="B28:I28"/>
    <mergeCell ref="B24:I24"/>
    <mergeCell ref="B22:I22"/>
    <mergeCell ref="B23:I23"/>
    <mergeCell ref="B11:I11"/>
    <mergeCell ref="B20:I20"/>
    <mergeCell ref="B21:I21"/>
    <mergeCell ref="B17:I17"/>
    <mergeCell ref="B16:I16"/>
    <mergeCell ref="B13:I13"/>
    <mergeCell ref="B14:I14"/>
    <mergeCell ref="B6:I6"/>
    <mergeCell ref="B7:I7"/>
    <mergeCell ref="B2:I2"/>
    <mergeCell ref="B4:I4"/>
    <mergeCell ref="B5:I5"/>
    <mergeCell ref="J1:N96"/>
    <mergeCell ref="A1:A96"/>
    <mergeCell ref="B90:I90"/>
    <mergeCell ref="B91:I91"/>
    <mergeCell ref="B92:I92"/>
    <mergeCell ref="B8:I8"/>
    <mergeCell ref="B10:I10"/>
    <mergeCell ref="B18:I18"/>
    <mergeCell ref="B1:I1"/>
    <mergeCell ref="B3:I3"/>
    <mergeCell ref="B19:I19"/>
    <mergeCell ref="B12:I12"/>
    <mergeCell ref="B15:I15"/>
    <mergeCell ref="B9:I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="85" zoomScaleNormal="85" workbookViewId="0" topLeftCell="A42">
      <selection activeCell="D56" sqref="D56"/>
    </sheetView>
  </sheetViews>
  <sheetFormatPr defaultColWidth="11.421875" defaultRowHeight="12.75"/>
  <cols>
    <col min="1" max="1" width="5.7109375" style="1" customWidth="1"/>
    <col min="2" max="2" width="4.140625" style="1" customWidth="1"/>
    <col min="3" max="3" width="28.57421875" style="0" customWidth="1"/>
    <col min="4" max="4" width="10.421875" style="0" customWidth="1"/>
    <col min="5" max="5" width="0.42578125" style="2" customWidth="1"/>
    <col min="6" max="6" width="29.7109375" style="0" customWidth="1"/>
    <col min="7" max="7" width="12.57421875" style="0" customWidth="1"/>
    <col min="8" max="8" width="10.8515625" style="0" customWidth="1"/>
    <col min="9" max="9" width="13.140625" style="1" customWidth="1"/>
    <col min="10" max="10" width="7.8515625" style="1" customWidth="1"/>
    <col min="11" max="12" width="11.421875" style="1" customWidth="1"/>
  </cols>
  <sheetData>
    <row r="1" spans="3:8" ht="12.75">
      <c r="C1" s="1"/>
      <c r="D1" s="1"/>
      <c r="E1" s="1"/>
      <c r="F1" s="1"/>
      <c r="G1" s="1"/>
      <c r="H1" s="1"/>
    </row>
    <row r="2" spans="3:8" ht="15.75">
      <c r="C2" s="5"/>
      <c r="D2" s="1"/>
      <c r="E2" s="1"/>
      <c r="F2" s="83" t="s">
        <v>75</v>
      </c>
      <c r="G2" s="1"/>
      <c r="H2" s="34"/>
    </row>
    <row r="3" spans="3:8" ht="12.75">
      <c r="C3" s="5"/>
      <c r="D3" s="1"/>
      <c r="E3" s="1"/>
      <c r="F3" s="1"/>
      <c r="G3" s="1"/>
      <c r="H3" s="1"/>
    </row>
    <row r="4" spans="3:8" ht="12.75">
      <c r="C4" s="120" t="s">
        <v>30</v>
      </c>
      <c r="D4" s="131" t="s">
        <v>87</v>
      </c>
      <c r="E4" s="132"/>
      <c r="F4" s="132"/>
      <c r="G4" s="120" t="s">
        <v>31</v>
      </c>
      <c r="H4" s="90">
        <v>38417</v>
      </c>
    </row>
    <row r="5" spans="3:8" ht="12.75">
      <c r="C5" s="121" t="s">
        <v>59</v>
      </c>
      <c r="D5" s="131" t="s">
        <v>90</v>
      </c>
      <c r="E5" s="132"/>
      <c r="F5" s="132"/>
      <c r="G5" s="122" t="s">
        <v>50</v>
      </c>
      <c r="H5" s="91" t="s">
        <v>88</v>
      </c>
    </row>
    <row r="6" spans="3:8" ht="12.75">
      <c r="C6" s="1"/>
      <c r="D6" s="1"/>
      <c r="E6" s="1"/>
      <c r="F6" s="33"/>
      <c r="G6" s="123" t="s">
        <v>182</v>
      </c>
      <c r="H6" s="119" t="s">
        <v>184</v>
      </c>
    </row>
    <row r="7" spans="3:8" ht="12.75">
      <c r="C7" s="10" t="s">
        <v>0</v>
      </c>
      <c r="D7" s="12"/>
      <c r="E7" s="1"/>
      <c r="F7" s="10" t="s">
        <v>4</v>
      </c>
      <c r="G7" s="21"/>
      <c r="H7" s="23"/>
    </row>
    <row r="8" spans="3:8" ht="12.75">
      <c r="C8" s="9" t="s">
        <v>60</v>
      </c>
      <c r="D8" s="92">
        <v>120</v>
      </c>
      <c r="E8" s="1"/>
      <c r="F8" s="11" t="s">
        <v>38</v>
      </c>
      <c r="G8" s="24"/>
      <c r="H8" s="38">
        <f>D36</f>
        <v>0.9677072727272727</v>
      </c>
    </row>
    <row r="9" spans="3:8" ht="12.75">
      <c r="C9" s="11" t="s">
        <v>1</v>
      </c>
      <c r="D9" s="93">
        <v>300</v>
      </c>
      <c r="E9" s="1"/>
      <c r="F9" s="11" t="s">
        <v>9</v>
      </c>
      <c r="G9" s="24"/>
      <c r="H9" s="97">
        <v>6.5</v>
      </c>
    </row>
    <row r="10" spans="3:8" ht="12.75">
      <c r="C10" s="11" t="s">
        <v>2</v>
      </c>
      <c r="D10" s="93">
        <v>190</v>
      </c>
      <c r="E10" s="1"/>
      <c r="F10" s="11" t="s">
        <v>24</v>
      </c>
      <c r="G10" s="24"/>
      <c r="H10" s="97">
        <v>50</v>
      </c>
    </row>
    <row r="11" spans="3:8" ht="12.75">
      <c r="C11" s="17" t="s">
        <v>42</v>
      </c>
      <c r="D11" s="94">
        <v>97</v>
      </c>
      <c r="E11" s="1"/>
      <c r="F11" s="11" t="s">
        <v>25</v>
      </c>
      <c r="G11" s="24"/>
      <c r="H11" s="97"/>
    </row>
    <row r="12" spans="3:8" ht="12.75">
      <c r="C12" s="1"/>
      <c r="D12" s="1"/>
      <c r="E12" s="1"/>
      <c r="F12" s="11" t="s">
        <v>26</v>
      </c>
      <c r="G12" s="24"/>
      <c r="H12" s="97">
        <v>0.07</v>
      </c>
    </row>
    <row r="13" spans="3:9" ht="12.75">
      <c r="C13" s="10" t="s">
        <v>7</v>
      </c>
      <c r="D13" s="23"/>
      <c r="E13" s="1"/>
      <c r="F13" s="11" t="s">
        <v>74</v>
      </c>
      <c r="G13" s="24"/>
      <c r="H13" s="98">
        <v>0.05</v>
      </c>
      <c r="I13" s="7"/>
    </row>
    <row r="14" spans="3:8" ht="12.75">
      <c r="C14" s="11" t="s">
        <v>32</v>
      </c>
      <c r="D14" s="95">
        <v>2.4</v>
      </c>
      <c r="E14" s="1"/>
      <c r="F14" s="11" t="s">
        <v>27</v>
      </c>
      <c r="G14" s="24"/>
      <c r="H14" s="97">
        <v>0.05</v>
      </c>
    </row>
    <row r="15" spans="3:11" ht="12.75">
      <c r="C15" s="17" t="s">
        <v>33</v>
      </c>
      <c r="D15" s="96">
        <v>2.63</v>
      </c>
      <c r="E15" s="1"/>
      <c r="F15" s="17" t="s">
        <v>29</v>
      </c>
      <c r="G15" s="25"/>
      <c r="H15" s="99">
        <v>3</v>
      </c>
      <c r="K15" s="8"/>
    </row>
    <row r="16" spans="3:8" ht="3" customHeight="1">
      <c r="C16" s="1"/>
      <c r="D16" s="1"/>
      <c r="E16" s="1"/>
      <c r="F16" s="1"/>
      <c r="G16" s="1"/>
      <c r="H16" s="1"/>
    </row>
    <row r="17" spans="3:11" ht="12.75">
      <c r="C17" s="10" t="s">
        <v>5</v>
      </c>
      <c r="D17" s="14" t="s">
        <v>13</v>
      </c>
      <c r="E17" s="21"/>
      <c r="F17" s="14" t="s">
        <v>65</v>
      </c>
      <c r="G17" s="22" t="s">
        <v>43</v>
      </c>
      <c r="H17" s="22" t="s">
        <v>12</v>
      </c>
      <c r="K17" s="8"/>
    </row>
    <row r="18" spans="3:8" ht="12.75">
      <c r="C18" s="84" t="s">
        <v>8</v>
      </c>
      <c r="D18" s="85">
        <v>110</v>
      </c>
      <c r="E18" s="86"/>
      <c r="F18" s="87">
        <v>1.2</v>
      </c>
      <c r="G18" s="88">
        <v>88</v>
      </c>
      <c r="H18" s="115">
        <f aca="true" t="shared" si="0" ref="H18:H27">+D18/1000*F18*$D$11</f>
        <v>12.804</v>
      </c>
    </row>
    <row r="19" spans="3:11" ht="12.75">
      <c r="C19" s="84" t="s">
        <v>22</v>
      </c>
      <c r="D19" s="85">
        <v>112</v>
      </c>
      <c r="E19" s="86"/>
      <c r="F19" s="87">
        <v>5.7</v>
      </c>
      <c r="G19" s="88">
        <v>89</v>
      </c>
      <c r="H19" s="39">
        <f t="shared" si="0"/>
        <v>61.924800000000005</v>
      </c>
      <c r="K19" s="8"/>
    </row>
    <row r="20" spans="3:8" ht="12.75">
      <c r="C20" s="84" t="s">
        <v>64</v>
      </c>
      <c r="D20" s="85">
        <v>270</v>
      </c>
      <c r="E20" s="86"/>
      <c r="F20" s="87">
        <v>0.9</v>
      </c>
      <c r="G20" s="88">
        <v>88</v>
      </c>
      <c r="H20" s="39">
        <f t="shared" si="0"/>
        <v>23.571</v>
      </c>
    </row>
    <row r="21" spans="3:8" ht="12.75">
      <c r="C21" s="84" t="s">
        <v>35</v>
      </c>
      <c r="D21" s="85">
        <v>600</v>
      </c>
      <c r="E21" s="86"/>
      <c r="F21" s="87">
        <v>0.14</v>
      </c>
      <c r="G21" s="88">
        <v>100</v>
      </c>
      <c r="H21" s="39">
        <f t="shared" si="0"/>
        <v>8.148</v>
      </c>
    </row>
    <row r="22" spans="3:8" ht="12.75">
      <c r="C22" s="84"/>
      <c r="D22" s="85"/>
      <c r="E22" s="86">
        <v>200</v>
      </c>
      <c r="F22" s="87"/>
      <c r="G22" s="88"/>
      <c r="H22" s="39">
        <f t="shared" si="0"/>
        <v>0</v>
      </c>
    </row>
    <row r="23" spans="3:8" ht="12.75">
      <c r="C23" s="84"/>
      <c r="D23" s="85"/>
      <c r="E23" s="86"/>
      <c r="F23" s="87"/>
      <c r="G23" s="88"/>
      <c r="H23" s="39">
        <f t="shared" si="0"/>
        <v>0</v>
      </c>
    </row>
    <row r="24" spans="3:8" ht="12.75">
      <c r="C24" s="84"/>
      <c r="D24" s="85"/>
      <c r="E24" s="86"/>
      <c r="F24" s="87"/>
      <c r="G24" s="88"/>
      <c r="H24" s="39">
        <f t="shared" si="0"/>
        <v>0</v>
      </c>
    </row>
    <row r="25" spans="3:8" ht="12.75">
      <c r="C25" s="84"/>
      <c r="D25" s="85"/>
      <c r="E25" s="89"/>
      <c r="F25" s="87"/>
      <c r="G25" s="88"/>
      <c r="H25" s="39">
        <f t="shared" si="0"/>
        <v>0</v>
      </c>
    </row>
    <row r="26" spans="3:8" ht="12.75">
      <c r="C26" s="84"/>
      <c r="D26" s="85"/>
      <c r="E26" s="86"/>
      <c r="F26" s="87"/>
      <c r="G26" s="88"/>
      <c r="H26" s="39">
        <f t="shared" si="0"/>
        <v>0</v>
      </c>
    </row>
    <row r="27" spans="3:10" ht="12.75">
      <c r="C27" s="84"/>
      <c r="D27" s="85"/>
      <c r="E27" s="86"/>
      <c r="F27" s="87"/>
      <c r="G27" s="88"/>
      <c r="H27" s="39">
        <f t="shared" si="0"/>
        <v>0</v>
      </c>
      <c r="J27" s="30"/>
    </row>
    <row r="28" spans="3:8" ht="12.75">
      <c r="C28" s="20" t="s">
        <v>5</v>
      </c>
      <c r="D28" s="31"/>
      <c r="E28" s="25"/>
      <c r="F28" s="41">
        <f>SUM(F18:F27)</f>
        <v>7.94</v>
      </c>
      <c r="G28" s="42">
        <f>(F18/F28*G18*0.01)+(F19/F28*G19*0.01)+(F20/F28*G20*0.01)+(F21/F28*G21*0.01)+(F22/F28*G22*0.01)+(F23/F28*G23*0.01)+(F24/F28*G24*0.01)+(F25/F28*G25*0.01)+(F26/F28*G26*0.01)+(F27/F28*G27*0.01)</f>
        <v>0.8892947103274559</v>
      </c>
      <c r="H28" s="40">
        <f>SUM(H18:H27)</f>
        <v>106.4478</v>
      </c>
    </row>
    <row r="29" spans="3:8" ht="4.5" customHeight="1">
      <c r="C29" s="1"/>
      <c r="D29" s="1"/>
      <c r="E29" s="1"/>
      <c r="F29" s="1"/>
      <c r="G29" s="1"/>
      <c r="H29" s="1"/>
    </row>
    <row r="30" spans="3:8" ht="12.75">
      <c r="C30" s="10" t="s">
        <v>39</v>
      </c>
      <c r="D30" s="21"/>
      <c r="E30" s="21"/>
      <c r="F30" s="21"/>
      <c r="G30" s="12"/>
      <c r="H30" s="1"/>
    </row>
    <row r="31" spans="3:8" ht="12.75">
      <c r="C31" s="11" t="s">
        <v>61</v>
      </c>
      <c r="D31" s="100">
        <v>35</v>
      </c>
      <c r="E31" s="24"/>
      <c r="F31" s="24" t="s">
        <v>41</v>
      </c>
      <c r="G31" s="93">
        <v>1.67</v>
      </c>
      <c r="H31" s="1"/>
    </row>
    <row r="32" spans="3:8" ht="12.75">
      <c r="C32" s="17" t="s">
        <v>44</v>
      </c>
      <c r="D32" s="101">
        <v>30</v>
      </c>
      <c r="E32" s="25"/>
      <c r="F32" s="25" t="s">
        <v>40</v>
      </c>
      <c r="G32" s="81">
        <f>IF(D31+G31&gt;99,"n/a",D31+G31)</f>
        <v>36.67</v>
      </c>
      <c r="H32" s="1"/>
    </row>
    <row r="33" spans="3:8" ht="3" customHeight="1">
      <c r="C33" s="75"/>
      <c r="D33" s="76"/>
      <c r="E33" s="76"/>
      <c r="F33" s="76"/>
      <c r="G33" s="77"/>
      <c r="H33" s="1"/>
    </row>
    <row r="34" spans="3:9" ht="12.75">
      <c r="C34" s="16" t="s">
        <v>62</v>
      </c>
      <c r="D34" s="27" t="s">
        <v>51</v>
      </c>
      <c r="E34" s="1"/>
      <c r="F34" s="16" t="s">
        <v>63</v>
      </c>
      <c r="G34" s="74" t="s">
        <v>52</v>
      </c>
      <c r="H34" s="26" t="s">
        <v>51</v>
      </c>
      <c r="I34" s="36"/>
    </row>
    <row r="35" spans="3:10" ht="12.75">
      <c r="C35" s="9" t="s">
        <v>53</v>
      </c>
      <c r="D35" s="54">
        <f>SUM(H18:H27)</f>
        <v>106.4478</v>
      </c>
      <c r="E35" s="1"/>
      <c r="F35" s="11" t="s">
        <v>53</v>
      </c>
      <c r="G35" s="43">
        <f>(D8-(D8*G32*0.01))*H28+(D8*D31*0.01*H28+D8*D31*0.01*H28*0.55/D11*D32)+(D8*G31*0.01*H28/D11*25)</f>
        <v>13375.8925488</v>
      </c>
      <c r="H35" s="44">
        <f>G35/(D8-D8*G31*0.01)</f>
        <v>113.35886427336521</v>
      </c>
      <c r="I35" s="8"/>
      <c r="J35" s="8"/>
    </row>
    <row r="36" spans="3:9" ht="12.75">
      <c r="C36" s="9" t="s">
        <v>93</v>
      </c>
      <c r="D36" s="66">
        <f>+D35/(D9-D10)</f>
        <v>0.9677072727272727</v>
      </c>
      <c r="E36" s="1"/>
      <c r="F36" s="11" t="s">
        <v>93</v>
      </c>
      <c r="G36" s="65">
        <f>+G35/G41</f>
        <v>1.0305351297578655</v>
      </c>
      <c r="H36" s="44">
        <f>G36</f>
        <v>1.0305351297578655</v>
      </c>
      <c r="I36" s="8"/>
    </row>
    <row r="37" spans="3:9" ht="12.75">
      <c r="C37" s="9" t="s">
        <v>54</v>
      </c>
      <c r="D37" s="46">
        <f>F28*D11</f>
        <v>770.1800000000001</v>
      </c>
      <c r="E37" s="1"/>
      <c r="F37" s="11" t="s">
        <v>54</v>
      </c>
      <c r="G37" s="45">
        <f>G42*G41</f>
        <v>96778.37328</v>
      </c>
      <c r="H37" s="46">
        <f>G37/(D8-D8*G31*0.01)</f>
        <v>820.1835085935116</v>
      </c>
      <c r="I37" s="8"/>
    </row>
    <row r="38" spans="2:9" ht="12.75">
      <c r="B38" s="6"/>
      <c r="C38" s="9" t="s">
        <v>55</v>
      </c>
      <c r="D38" s="55">
        <f>F28</f>
        <v>7.94</v>
      </c>
      <c r="E38" s="1"/>
      <c r="F38" s="11" t="s">
        <v>55</v>
      </c>
      <c r="G38" s="45">
        <f>G37/G39</f>
        <v>900.2639374883721</v>
      </c>
      <c r="H38" s="46">
        <f>G38/(D8-D8*G31*0.01)</f>
        <v>7.629614033428016</v>
      </c>
      <c r="I38" s="8"/>
    </row>
    <row r="39" spans="2:9" ht="12.75">
      <c r="B39" s="6"/>
      <c r="C39" s="9" t="s">
        <v>42</v>
      </c>
      <c r="D39" s="46">
        <f>D11</f>
        <v>97</v>
      </c>
      <c r="E39" s="1"/>
      <c r="F39" s="11" t="s">
        <v>42</v>
      </c>
      <c r="G39" s="47">
        <f>(D31*0.01)*(D32+D11)+(1-D31*0.01)*D11</f>
        <v>107.5</v>
      </c>
      <c r="H39" s="46">
        <f>G39</f>
        <v>107.5</v>
      </c>
      <c r="I39" s="35"/>
    </row>
    <row r="40" spans="3:10" ht="12.75">
      <c r="C40" s="9" t="s">
        <v>46</v>
      </c>
      <c r="D40" s="56">
        <f>(D9-D10)/D11</f>
        <v>1.134020618556701</v>
      </c>
      <c r="E40" s="1"/>
      <c r="F40" s="9" t="s">
        <v>45</v>
      </c>
      <c r="G40" s="47">
        <f>G41/G39</f>
        <v>120.74009302325581</v>
      </c>
      <c r="H40" s="46">
        <f>G40/(D8-D8*G31*0.01)</f>
        <v>1.0232558139534884</v>
      </c>
      <c r="I40" s="8"/>
      <c r="J40" s="3"/>
    </row>
    <row r="41" spans="3:10" ht="12.75">
      <c r="C41" s="9" t="s">
        <v>77</v>
      </c>
      <c r="D41" s="46">
        <f>D9-D10</f>
        <v>110</v>
      </c>
      <c r="E41" s="1"/>
      <c r="F41" s="9" t="s">
        <v>76</v>
      </c>
      <c r="G41" s="48">
        <f>(D9-D10)*(D8-D8*G31*0.01)</f>
        <v>12979.56</v>
      </c>
      <c r="H41" s="46">
        <f>G41/(D8-D8*G31*0.01)</f>
        <v>110</v>
      </c>
      <c r="I41" s="8"/>
      <c r="J41" s="4"/>
    </row>
    <row r="42" spans="3:10" ht="12.75">
      <c r="C42" s="9" t="s">
        <v>10</v>
      </c>
      <c r="D42" s="46">
        <f>D37/D41</f>
        <v>7.001636363636364</v>
      </c>
      <c r="E42" s="1"/>
      <c r="F42" s="11" t="s">
        <v>10</v>
      </c>
      <c r="G42" s="47">
        <f>(((D8*(1-G32*0.01)*D11*F28)+(D8*D31*0.01)*((F28*D11)+(F28*0.55*D32))+(D8*G31*0.01*F28*25))/G41)</f>
        <v>7.45621371448647</v>
      </c>
      <c r="H42" s="46">
        <f>G42</f>
        <v>7.45621371448647</v>
      </c>
      <c r="I42" s="35"/>
      <c r="J42" s="4"/>
    </row>
    <row r="43" spans="3:9" ht="12.75">
      <c r="C43" s="32" t="s">
        <v>11</v>
      </c>
      <c r="D43" s="50">
        <f>D42*G28</f>
        <v>6.226518181818182</v>
      </c>
      <c r="E43" s="1"/>
      <c r="F43" s="17" t="s">
        <v>11</v>
      </c>
      <c r="G43" s="49">
        <f>G42*G28</f>
        <v>6.630771415363849</v>
      </c>
      <c r="H43" s="50">
        <f>G43</f>
        <v>6.630771415363849</v>
      </c>
      <c r="I43" s="35"/>
    </row>
    <row r="44" spans="3:9" ht="0.75" customHeight="1">
      <c r="C44" s="28"/>
      <c r="D44" s="29"/>
      <c r="E44" s="1"/>
      <c r="F44" s="11"/>
      <c r="G44" s="24"/>
      <c r="H44" s="13"/>
      <c r="I44" s="8"/>
    </row>
    <row r="45" spans="3:9" ht="12.75">
      <c r="C45" s="10" t="s">
        <v>37</v>
      </c>
      <c r="D45" s="26" t="s">
        <v>3</v>
      </c>
      <c r="E45" s="1"/>
      <c r="F45" s="10" t="s">
        <v>37</v>
      </c>
      <c r="G45" s="14" t="s">
        <v>56</v>
      </c>
      <c r="H45" s="15" t="s">
        <v>3</v>
      </c>
      <c r="I45" s="8"/>
    </row>
    <row r="46" spans="3:9" ht="14.25" customHeight="1">
      <c r="C46" s="9" t="s">
        <v>72</v>
      </c>
      <c r="D46" s="52">
        <f>D14*D9</f>
        <v>720</v>
      </c>
      <c r="E46" s="1"/>
      <c r="F46" s="11" t="s">
        <v>71</v>
      </c>
      <c r="G46" s="67">
        <f>IF(G31=100,"0.00",D14*D9*D8*(1-G31*0.01))</f>
        <v>84957.12</v>
      </c>
      <c r="H46" s="51">
        <f>D14*D9</f>
        <v>720</v>
      </c>
      <c r="I46" s="37"/>
    </row>
    <row r="47" spans="3:9" ht="12.75">
      <c r="C47" s="9" t="s">
        <v>73</v>
      </c>
      <c r="D47" s="52">
        <f>D10*D15</f>
        <v>499.7</v>
      </c>
      <c r="E47" s="1"/>
      <c r="F47" s="11" t="s">
        <v>70</v>
      </c>
      <c r="G47" s="67">
        <f>IF(G31=100,"0.00",D15*D10*D8)</f>
        <v>59964</v>
      </c>
      <c r="H47" s="51">
        <f>(G47/D8)/(1-G31*0.01)</f>
        <v>508.18671819383707</v>
      </c>
      <c r="I47" s="8"/>
    </row>
    <row r="48" spans="3:9" ht="12.75">
      <c r="C48" s="9" t="s">
        <v>47</v>
      </c>
      <c r="D48" s="52">
        <f>H11</f>
        <v>0</v>
      </c>
      <c r="E48" s="1"/>
      <c r="F48" s="11" t="s">
        <v>23</v>
      </c>
      <c r="G48" s="67">
        <f>H11*D8</f>
        <v>0</v>
      </c>
      <c r="H48" s="58">
        <f>G48/(D8-D8*G31*0.01)</f>
        <v>0</v>
      </c>
      <c r="I48" s="8"/>
    </row>
    <row r="49" spans="3:9" ht="12.75">
      <c r="C49" s="9" t="s">
        <v>48</v>
      </c>
      <c r="D49" s="52">
        <f>H10</f>
        <v>50</v>
      </c>
      <c r="E49" s="1"/>
      <c r="F49" s="11" t="s">
        <v>48</v>
      </c>
      <c r="G49" s="70">
        <f>IF(G31=100,"0,00",$H$10*(D8-D8*G31*0.01))</f>
        <v>5899.8</v>
      </c>
      <c r="H49" s="57">
        <f>G49/(D8-D8*G31*0.01)</f>
        <v>50.00000000000001</v>
      </c>
      <c r="I49" s="8"/>
    </row>
    <row r="50" spans="3:9" ht="12.75">
      <c r="C50" s="73" t="s">
        <v>69</v>
      </c>
      <c r="D50" s="62">
        <f>D46-D47-D48-D49</f>
        <v>170.3</v>
      </c>
      <c r="E50" s="1"/>
      <c r="F50" s="73" t="s">
        <v>66</v>
      </c>
      <c r="G50" s="80">
        <f>G46-G47-G48-G49</f>
        <v>19093.319999999996</v>
      </c>
      <c r="H50" s="61">
        <f>IF(G31=100,"n/a",H46-H47-H48-H49)</f>
        <v>161.81328180616293</v>
      </c>
      <c r="I50" s="8"/>
    </row>
    <row r="51" spans="3:9" ht="12.75">
      <c r="C51" s="9" t="s">
        <v>68</v>
      </c>
      <c r="D51" s="53" t="s">
        <v>49</v>
      </c>
      <c r="E51" s="1"/>
      <c r="F51" s="11" t="s">
        <v>67</v>
      </c>
      <c r="G51" s="68">
        <f>(D15*D10*D8*G31*0.01)+G48*G31*0.01</f>
        <v>1001.3987999999999</v>
      </c>
      <c r="H51" s="51">
        <f>(D15*D10*G31*0.01)/(1-G31*0.01)+H48*G31*0.01</f>
        <v>8.48671819383708</v>
      </c>
      <c r="I51" s="8"/>
    </row>
    <row r="52" spans="3:9" ht="12.75">
      <c r="C52" s="11"/>
      <c r="D52" s="13"/>
      <c r="E52" s="1"/>
      <c r="F52" s="11"/>
      <c r="G52" s="24"/>
      <c r="H52" s="13"/>
      <c r="I52" s="8"/>
    </row>
    <row r="53" spans="3:10" ht="12.75">
      <c r="C53" s="16" t="s">
        <v>36</v>
      </c>
      <c r="D53" s="27" t="s">
        <v>3</v>
      </c>
      <c r="E53" s="5"/>
      <c r="F53" s="16" t="s">
        <v>36</v>
      </c>
      <c r="G53" s="18" t="s">
        <v>57</v>
      </c>
      <c r="H53" s="19" t="s">
        <v>58</v>
      </c>
      <c r="I53" s="8"/>
      <c r="J53" s="72"/>
    </row>
    <row r="54" spans="3:9" ht="12.75">
      <c r="C54" s="9" t="s">
        <v>5</v>
      </c>
      <c r="D54" s="52">
        <f>D35</f>
        <v>106.4478</v>
      </c>
      <c r="E54" s="1"/>
      <c r="F54" s="11" t="s">
        <v>5</v>
      </c>
      <c r="G54" s="67">
        <f>G35</f>
        <v>13375.8925488</v>
      </c>
      <c r="H54" s="57">
        <f>G54/(D8-D8*G31*0.01)</f>
        <v>113.35886427336521</v>
      </c>
      <c r="I54" s="8"/>
    </row>
    <row r="55" spans="3:9" ht="13.5" customHeight="1">
      <c r="C55" s="9" t="s">
        <v>6</v>
      </c>
      <c r="D55" s="98">
        <v>5</v>
      </c>
      <c r="E55" s="1"/>
      <c r="F55" s="11" t="s">
        <v>6</v>
      </c>
      <c r="G55" s="67">
        <f>H9*D8</f>
        <v>780</v>
      </c>
      <c r="H55" s="57">
        <f>G55/(D8-D8*G31*0.01)</f>
        <v>6.61039357266348</v>
      </c>
      <c r="I55" s="8"/>
    </row>
    <row r="56" spans="3:9" ht="12.75" customHeight="1">
      <c r="C56" s="9" t="s">
        <v>14</v>
      </c>
      <c r="D56" s="52">
        <f>H12*D11</f>
        <v>6.790000000000001</v>
      </c>
      <c r="E56" s="1"/>
      <c r="F56" s="11" t="s">
        <v>14</v>
      </c>
      <c r="G56" s="67">
        <f>((H12*G39*(D8-D8*G31*0.01))+(H12*25*D8*G31*0.01))</f>
        <v>891.4268999999999</v>
      </c>
      <c r="H56" s="57">
        <f>G56/(D8-D8*G31*0.01)</f>
        <v>7.554721346486321</v>
      </c>
      <c r="I56" s="8"/>
    </row>
    <row r="57" spans="3:9" ht="12.75">
      <c r="C57" s="9" t="s">
        <v>28</v>
      </c>
      <c r="D57" s="52">
        <f>H13*D11</f>
        <v>4.8500000000000005</v>
      </c>
      <c r="E57" s="1"/>
      <c r="F57" s="11" t="s">
        <v>28</v>
      </c>
      <c r="G57" s="69">
        <f>((H13*G39*(D8-D8*G31*0.01))+(H13*D8*G31*0.01*25))</f>
        <v>636.7334999999999</v>
      </c>
      <c r="H57" s="52">
        <f>G57/(D8-D8*G31*0.01)</f>
        <v>5.396229533204515</v>
      </c>
      <c r="I57" s="8"/>
    </row>
    <row r="58" spans="3:9" ht="12.75">
      <c r="C58" s="73" t="s">
        <v>34</v>
      </c>
      <c r="D58" s="44">
        <f>SUM(D54:D57)</f>
        <v>123.0878</v>
      </c>
      <c r="E58" s="1"/>
      <c r="F58" s="73" t="s">
        <v>34</v>
      </c>
      <c r="G58" s="79">
        <f>SUM(G54:G57)</f>
        <v>15684.052948800001</v>
      </c>
      <c r="H58" s="78">
        <f>G58/(D8-D8*G31*0.01)</f>
        <v>132.92020872571953</v>
      </c>
      <c r="I58" s="8"/>
    </row>
    <row r="59" spans="3:9" ht="12.75">
      <c r="C59" s="16" t="s">
        <v>17</v>
      </c>
      <c r="D59" s="82">
        <f>D50-D58</f>
        <v>47.21220000000001</v>
      </c>
      <c r="E59" s="1"/>
      <c r="F59" s="16" t="s">
        <v>17</v>
      </c>
      <c r="G59" s="80">
        <f>G50-G58</f>
        <v>3409.267051199995</v>
      </c>
      <c r="H59" s="61">
        <f>G59/(D8-D8*G31*0.01)</f>
        <v>28.893073080443365</v>
      </c>
      <c r="I59" s="8"/>
    </row>
    <row r="60" spans="3:9" ht="12.75">
      <c r="C60" s="9" t="s">
        <v>15</v>
      </c>
      <c r="D60" s="52">
        <f>H14*D11</f>
        <v>4.8500000000000005</v>
      </c>
      <c r="E60" s="1"/>
      <c r="F60" s="11" t="s">
        <v>15</v>
      </c>
      <c r="G60" s="67">
        <f>((H14*G39*(D8-D8*G31*0.01))+(H14*25*D8*G31*0.01))</f>
        <v>636.7334999999999</v>
      </c>
      <c r="H60" s="57">
        <f>G60/(D8-D8*G31*0.01)</f>
        <v>5.396229533204515</v>
      </c>
      <c r="I60" s="8"/>
    </row>
    <row r="61" spans="3:9" ht="12.75">
      <c r="C61" s="16" t="s">
        <v>16</v>
      </c>
      <c r="D61" s="62">
        <f>(D59-D60)*D60/D60</f>
        <v>42.36220000000001</v>
      </c>
      <c r="E61" s="1"/>
      <c r="F61" s="16" t="s">
        <v>16</v>
      </c>
      <c r="G61" s="80">
        <f>(G59-G60)*H14/H14</f>
        <v>2772.533551199995</v>
      </c>
      <c r="H61" s="63">
        <f>G61/(D8-D8*G31*0.01)</f>
        <v>23.49684354723885</v>
      </c>
      <c r="I61" s="8"/>
    </row>
    <row r="62" spans="3:9" ht="12.75">
      <c r="C62" s="9" t="s">
        <v>21</v>
      </c>
      <c r="D62" s="52">
        <f>(D47+D46)/2*H15*0.01*D39/365</f>
        <v>4.862091780821918</v>
      </c>
      <c r="E62" s="1"/>
      <c r="F62" s="11" t="s">
        <v>21</v>
      </c>
      <c r="G62" s="67">
        <f>(G47+G46)/2*H15*0.01*G39/365</f>
        <v>640.2337150684932</v>
      </c>
      <c r="H62" s="57">
        <f>G62/(D8-D8*G31*0.01)</f>
        <v>5.4258933783220895</v>
      </c>
      <c r="I62" s="8"/>
    </row>
    <row r="63" spans="3:9" ht="12.75">
      <c r="C63" s="16" t="s">
        <v>20</v>
      </c>
      <c r="D63" s="62">
        <f>D61-D62</f>
        <v>37.50010821917809</v>
      </c>
      <c r="E63" s="1"/>
      <c r="F63" s="16" t="s">
        <v>20</v>
      </c>
      <c r="G63" s="80">
        <f>(G61-G62)*H15/H15</f>
        <v>2132.299836131502</v>
      </c>
      <c r="H63" s="61">
        <f>G63/(D8-D8*G31*0.01)</f>
        <v>18.070950168916763</v>
      </c>
      <c r="I63" s="8"/>
    </row>
    <row r="64" spans="3:9" ht="12.75">
      <c r="C64" s="9" t="s">
        <v>18</v>
      </c>
      <c r="D64" s="52">
        <f>D58+D47+D60+D62+D48+D49</f>
        <v>682.4998917808219</v>
      </c>
      <c r="E64" s="1"/>
      <c r="F64" s="11" t="s">
        <v>18</v>
      </c>
      <c r="G64" s="67">
        <f>IF(G31=100,"n/a",(G47+G48+G49+G58+G60+G62+G51))</f>
        <v>83826.2189638685</v>
      </c>
      <c r="H64" s="57">
        <f>IF(G31=100,"n/a",H58+H47+H60+H62+H49+H48+H51)</f>
        <v>710.4157680249203</v>
      </c>
      <c r="I64" s="8"/>
    </row>
    <row r="65" spans="3:9" ht="12.75">
      <c r="C65" s="32" t="s">
        <v>19</v>
      </c>
      <c r="D65" s="60">
        <f>D46-D58-D60-D62-D48-D49</f>
        <v>537.200108219178</v>
      </c>
      <c r="E65" s="1"/>
      <c r="F65" s="17" t="s">
        <v>19</v>
      </c>
      <c r="G65" s="71">
        <f>IF(G31=100,"n/a",(G46-G51-G58-G60-G62-G49-G48))</f>
        <v>61094.9010361315</v>
      </c>
      <c r="H65" s="59">
        <f>IF(G31=100,"n/a",H46-H51-H58-H60-H62-H49-H48)</f>
        <v>517.7709501689168</v>
      </c>
      <c r="I65" s="8"/>
    </row>
    <row r="66" spans="3:8" ht="12.75">
      <c r="C66" s="133" t="s">
        <v>138</v>
      </c>
      <c r="D66" s="125"/>
      <c r="E66" s="125"/>
      <c r="F66" s="125"/>
      <c r="G66" s="125"/>
      <c r="H66" s="125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4:8" ht="12.75">
      <c r="D69" s="1"/>
      <c r="E69" s="1"/>
      <c r="F69" s="1"/>
      <c r="H69" s="1"/>
    </row>
    <row r="70" spans="3:8" ht="12.75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64"/>
      <c r="D72" s="1"/>
      <c r="E72" s="1"/>
      <c r="F72" s="1"/>
      <c r="G72" s="1"/>
      <c r="H72" s="1"/>
    </row>
    <row r="73" spans="3:8" ht="12.75">
      <c r="C73" s="1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  <row r="76" spans="3:8" ht="12.75">
      <c r="C76" s="1"/>
      <c r="D76" s="1"/>
      <c r="E76" s="1"/>
      <c r="F76" s="1"/>
      <c r="G76" s="1"/>
      <c r="H76" s="1"/>
    </row>
    <row r="77" spans="3:8" ht="12.75">
      <c r="C77" s="1"/>
      <c r="D77" s="1"/>
      <c r="E77" s="1"/>
      <c r="F77" s="1"/>
      <c r="G77" s="1"/>
      <c r="H77" s="1"/>
    </row>
    <row r="78" spans="3:8" ht="12.75">
      <c r="C78" s="1"/>
      <c r="D78" s="1"/>
      <c r="E78" s="1"/>
      <c r="F78" s="1"/>
      <c r="G78" s="1"/>
      <c r="H78" s="1"/>
    </row>
  </sheetData>
  <sheetProtection password="87C1" sheet="1" objects="1" scenarios="1"/>
  <mergeCells count="3">
    <mergeCell ref="D5:F5"/>
    <mergeCell ref="D4:F4"/>
    <mergeCell ref="C66:H6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">
      <selection activeCell="B33" sqref="B33"/>
    </sheetView>
  </sheetViews>
  <sheetFormatPr defaultColWidth="11.421875" defaultRowHeight="12.75"/>
  <cols>
    <col min="1" max="1" width="18.140625" style="0" customWidth="1"/>
    <col min="2" max="2" width="29.421875" style="0" customWidth="1"/>
    <col min="3" max="3" width="18.28125" style="0" customWidth="1"/>
    <col min="4" max="4" width="13.7109375" style="0" customWidth="1"/>
    <col min="5" max="5" width="5.57421875" style="0" hidden="1" customWidth="1"/>
    <col min="6" max="6" width="21.8515625" style="0" customWidth="1"/>
    <col min="7" max="7" width="14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13" t="s">
        <v>89</v>
      </c>
      <c r="C5" s="114"/>
      <c r="D5" s="29"/>
      <c r="E5" s="1"/>
      <c r="F5" s="1"/>
    </row>
    <row r="6" spans="1:4" ht="12.75">
      <c r="A6" s="1"/>
      <c r="B6" s="1"/>
      <c r="C6" s="1"/>
      <c r="D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03" t="str">
        <f>'PLANILLA PRECO 2005'!C4</f>
        <v>ESTABLECIMIENTO:</v>
      </c>
      <c r="C8" s="136" t="str">
        <f>'PLANILLA PRECO 2005'!D4</f>
        <v>LAS MARIAS</v>
      </c>
      <c r="D8" s="137"/>
      <c r="F8" s="1"/>
    </row>
    <row r="9" spans="1:6" ht="12.75">
      <c r="A9" s="1"/>
      <c r="B9" s="73" t="str">
        <f>'PLANILLA PRECO 2005'!C5</f>
        <v>LOCALIDAD / PCIA.:</v>
      </c>
      <c r="C9" s="138" t="str">
        <f>'PLANILLA PRECO 2005'!D5</f>
        <v>9 de julio BS.AS.</v>
      </c>
      <c r="D9" s="139"/>
      <c r="F9" s="1"/>
    </row>
    <row r="10" spans="1:6" ht="12.75">
      <c r="A10" s="102" t="s">
        <v>81</v>
      </c>
      <c r="B10" s="73" t="str">
        <f>'PLANILLA PRECO 2005'!G4</f>
        <v>FECHA:</v>
      </c>
      <c r="C10" s="140">
        <f>'PLANILLA PRECO 2005'!H4</f>
        <v>38417</v>
      </c>
      <c r="D10" s="139"/>
      <c r="F10" s="1"/>
    </row>
    <row r="11" spans="1:6" ht="12.75">
      <c r="A11" s="1"/>
      <c r="B11" s="73" t="str">
        <f>'PLANILLA PRECO 2005'!G5</f>
        <v>RAZA:</v>
      </c>
      <c r="C11" s="138" t="str">
        <f>'PLANILLA PRECO 2005'!H5</f>
        <v>AA</v>
      </c>
      <c r="D11" s="139"/>
      <c r="F11" s="1"/>
    </row>
    <row r="12" spans="1:6" ht="12.75">
      <c r="A12" s="1"/>
      <c r="B12" s="73" t="s">
        <v>182</v>
      </c>
      <c r="C12" s="143" t="str">
        <f>'PLANILLA PRECO 2005'!H6</f>
        <v>NOVILLITOS</v>
      </c>
      <c r="D12" s="144"/>
      <c r="E12" s="1"/>
      <c r="F12" s="1"/>
    </row>
    <row r="13" spans="1:6" ht="12.75">
      <c r="A13" s="1"/>
      <c r="B13" s="104" t="s">
        <v>183</v>
      </c>
      <c r="C13" s="141">
        <f>'PLANILLA PRECO 2005'!D8</f>
        <v>120</v>
      </c>
      <c r="D13" s="142"/>
      <c r="E13" s="1"/>
      <c r="F13" s="1"/>
    </row>
    <row r="14" spans="1:6" ht="12.75">
      <c r="A14" s="1"/>
      <c r="B14" s="1"/>
      <c r="C14" s="1"/>
      <c r="D14" s="1"/>
      <c r="F14" s="1"/>
    </row>
    <row r="15" spans="1:6" ht="12.75">
      <c r="A15" s="1"/>
      <c r="B15" s="10" t="s">
        <v>86</v>
      </c>
      <c r="C15" s="21"/>
      <c r="D15" s="12"/>
      <c r="F15" s="1"/>
    </row>
    <row r="16" spans="1:6" ht="12.75">
      <c r="A16" s="1"/>
      <c r="B16" s="106" t="s">
        <v>82</v>
      </c>
      <c r="C16" s="118" t="s">
        <v>83</v>
      </c>
      <c r="D16" s="19" t="s">
        <v>84</v>
      </c>
      <c r="F16" s="1"/>
    </row>
    <row r="17" spans="1:6" ht="12.75">
      <c r="A17" s="1"/>
      <c r="B17" s="107" t="str">
        <f>'PLANILLA PRECO 2005'!C18</f>
        <v>HENO</v>
      </c>
      <c r="C17" s="116">
        <f>('PLANILLA PRECO 2005'!F18*'PLANILLA PRECO 2005'!$D$11*'PLANILLA PRECO 2005'!$D$8*(1-'PLANILLA PRECO 2005'!$G$31*0.01))+('PLANILLA PRECO 2005'!F18*'PLANILLA PRECO 2005'!$D$32*'PLANILLA PRECO 2005'!$D$8*'PLANILLA PRECO 2005'!$D$31*0.01*0.55)+('PLANILLA PRECO 2005'!$D$8*'PLANILLA PRECO 2005'!$G$31*0.01*25*'PLANILLA PRECO 2005'!F18)</f>
        <v>14626.454399999999</v>
      </c>
      <c r="D17" s="108">
        <f>C17*'PLANILLA PRECO 2005'!D18/1000</f>
        <v>1608.909984</v>
      </c>
      <c r="F17" s="1"/>
    </row>
    <row r="18" spans="1:6" ht="12.75">
      <c r="A18" s="1"/>
      <c r="B18" s="107" t="str">
        <f>'PLANILLA PRECO 2005'!C19</f>
        <v>SORGO GRANO</v>
      </c>
      <c r="C18" s="116">
        <f>('PLANILLA PRECO 2005'!F19*'PLANILLA PRECO 2005'!$D$11*'PLANILLA PRECO 2005'!$D$8*(1-'PLANILLA PRECO 2005'!$G$31*0.01))+('PLANILLA PRECO 2005'!F19*'PLANILLA PRECO 2005'!$D$32*'PLANILLA PRECO 2005'!$D$8*'PLANILLA PRECO 2005'!$D$31*0.01*0.55)+('PLANILLA PRECO 2005'!$D$8*'PLANILLA PRECO 2005'!$G$31*0.01*25*'PLANILLA PRECO 2005'!F19)</f>
        <v>69475.6584</v>
      </c>
      <c r="D18" s="108">
        <f>C18*'PLANILLA PRECO 2005'!D19/1000</f>
        <v>7781.273740799999</v>
      </c>
      <c r="F18" s="1"/>
    </row>
    <row r="19" spans="1:6" ht="12.75">
      <c r="A19" s="1"/>
      <c r="B19" s="107" t="str">
        <f>'PLANILLA PRECO 2005'!C20</f>
        <v>EXP. GIRASOL</v>
      </c>
      <c r="C19" s="116">
        <f>('PLANILLA PRECO 2005'!F20*'PLANILLA PRECO 2005'!$D$11*'PLANILLA PRECO 2005'!$D$8*(1-'PLANILLA PRECO 2005'!$G$31*0.01))+('PLANILLA PRECO 2005'!F20*'PLANILLA PRECO 2005'!$D$32*'PLANILLA PRECO 2005'!$D$8*'PLANILLA PRECO 2005'!$D$31*0.01*0.55)+('PLANILLA PRECO 2005'!$D$8*'PLANILLA PRECO 2005'!$G$31*0.01*25*'PLANILLA PRECO 2005'!F20)</f>
        <v>10969.8408</v>
      </c>
      <c r="D19" s="108">
        <f>C19*'PLANILLA PRECO 2005'!D20/1000</f>
        <v>2961.857016</v>
      </c>
      <c r="F19" s="1"/>
    </row>
    <row r="20" spans="1:6" ht="12.75">
      <c r="A20" s="1"/>
      <c r="B20" s="107" t="str">
        <f>'PLANILLA PRECO 2005'!C21</f>
        <v>SUPL. MINERAL + MONENSINA</v>
      </c>
      <c r="C20" s="116">
        <f>('PLANILLA PRECO 2005'!F21*'PLANILLA PRECO 2005'!$D$11*'PLANILLA PRECO 2005'!$D$8*(1-'PLANILLA PRECO 2005'!$G$31*0.01))+('PLANILLA PRECO 2005'!F21*'PLANILLA PRECO 2005'!$D$32*'PLANILLA PRECO 2005'!$D$8*'PLANILLA PRECO 2005'!$D$31*0.01*0.55)+('PLANILLA PRECO 2005'!$D$8*'PLANILLA PRECO 2005'!$G$31*0.01*25*'PLANILLA PRECO 2005'!F21)</f>
        <v>1706.41968</v>
      </c>
      <c r="D20" s="108">
        <f>C20*'PLANILLA PRECO 2005'!D21/1000</f>
        <v>1023.851808</v>
      </c>
      <c r="F20" s="1"/>
    </row>
    <row r="21" spans="1:6" ht="12.75">
      <c r="A21" s="1"/>
      <c r="B21" s="107">
        <f>'PLANILLA PRECO 2005'!C22</f>
        <v>0</v>
      </c>
      <c r="C21" s="116">
        <f>('PLANILLA PRECO 2005'!F22*'PLANILLA PRECO 2005'!$D$11*'PLANILLA PRECO 2005'!$D$8*(1-'PLANILLA PRECO 2005'!$G$31*0.01))+('PLANILLA PRECO 2005'!F22*'PLANILLA PRECO 2005'!$D$32*'PLANILLA PRECO 2005'!$D$8*'PLANILLA PRECO 2005'!$D$31*0.01*0.55)+('PLANILLA PRECO 2005'!$D$8*'PLANILLA PRECO 2005'!$G$31*0.01*25*'PLANILLA PRECO 2005'!F22)</f>
        <v>0</v>
      </c>
      <c r="D21" s="108">
        <f>C21*'PLANILLA PRECO 2005'!D22/1000</f>
        <v>0</v>
      </c>
      <c r="F21" s="1"/>
    </row>
    <row r="22" spans="1:6" ht="12.75">
      <c r="A22" s="1"/>
      <c r="B22" s="107">
        <f>'PLANILLA PRECO 2005'!C23</f>
        <v>0</v>
      </c>
      <c r="C22" s="116">
        <f>('PLANILLA PRECO 2005'!F23*'PLANILLA PRECO 2005'!$D$11*'PLANILLA PRECO 2005'!$D$8*(1-'PLANILLA PRECO 2005'!$G$31*0.01))+('PLANILLA PRECO 2005'!F23*'PLANILLA PRECO 2005'!$D$32*'PLANILLA PRECO 2005'!$D$8*'PLANILLA PRECO 2005'!$D$31*0.01*0.55)+('PLANILLA PRECO 2005'!$D$8*'PLANILLA PRECO 2005'!$G$31*0.01*25*'PLANILLA PRECO 2005'!F23)</f>
        <v>0</v>
      </c>
      <c r="D22" s="108">
        <f>C22*'PLANILLA PRECO 2005'!D23/1000</f>
        <v>0</v>
      </c>
      <c r="F22" s="1"/>
    </row>
    <row r="23" spans="1:6" ht="12.75">
      <c r="A23" s="1"/>
      <c r="B23" s="107">
        <f>'PLANILLA PRECO 2005'!C24</f>
        <v>0</v>
      </c>
      <c r="C23" s="116">
        <f>('PLANILLA PRECO 2005'!F24*'PLANILLA PRECO 2005'!$D$11*'PLANILLA PRECO 2005'!$D$8*(1-'PLANILLA PRECO 2005'!$G$31*0.01))+('PLANILLA PRECO 2005'!F24*'PLANILLA PRECO 2005'!$D$32*'PLANILLA PRECO 2005'!$D$8*'PLANILLA PRECO 2005'!$D$31*0.01*0.55)+('PLANILLA PRECO 2005'!$D$8*'PLANILLA PRECO 2005'!$G$31*0.01*25*'PLANILLA PRECO 2005'!F24)</f>
        <v>0</v>
      </c>
      <c r="D23" s="108">
        <f>C23*'PLANILLA PRECO 2005'!D24/1000</f>
        <v>0</v>
      </c>
      <c r="F23" s="1"/>
    </row>
    <row r="24" spans="1:6" ht="12.75">
      <c r="A24" s="1"/>
      <c r="B24" s="107">
        <f>'PLANILLA PRECO 2005'!C25</f>
        <v>0</v>
      </c>
      <c r="C24" s="116">
        <f>('PLANILLA PRECO 2005'!F25*'PLANILLA PRECO 2005'!$D$11*'PLANILLA PRECO 2005'!$D$8*(1-'PLANILLA PRECO 2005'!$G$31*0.01))+('PLANILLA PRECO 2005'!F25*'PLANILLA PRECO 2005'!$D$32*'PLANILLA PRECO 2005'!$D$8*'PLANILLA PRECO 2005'!$D$31*0.01*0.55)+('PLANILLA PRECO 2005'!$D$8*'PLANILLA PRECO 2005'!$G$31*0.01*25*'PLANILLA PRECO 2005'!F25)</f>
        <v>0</v>
      </c>
      <c r="D24" s="108">
        <f>C24*'PLANILLA PRECO 2005'!D25/1000</f>
        <v>0</v>
      </c>
      <c r="F24" s="1"/>
    </row>
    <row r="25" spans="1:6" ht="12.75">
      <c r="A25" s="1"/>
      <c r="B25" s="107">
        <f>'PLANILLA PRECO 2005'!C26</f>
        <v>0</v>
      </c>
      <c r="C25" s="116">
        <f>('PLANILLA PRECO 2005'!F26*'PLANILLA PRECO 2005'!$D$11*'PLANILLA PRECO 2005'!$D$8*(1-'PLANILLA PRECO 2005'!$G$31*0.01))+('PLANILLA PRECO 2005'!F26*'PLANILLA PRECO 2005'!$D$32*'PLANILLA PRECO 2005'!$D$8*'PLANILLA PRECO 2005'!$D$31*0.01*0.55)+('PLANILLA PRECO 2005'!$D$8*'PLANILLA PRECO 2005'!$G$31*0.01*25*'PLANILLA PRECO 2005'!F26)</f>
        <v>0</v>
      </c>
      <c r="D25" s="108">
        <f>C25*'PLANILLA PRECO 2005'!D26/1000</f>
        <v>0</v>
      </c>
      <c r="F25" s="1"/>
    </row>
    <row r="26" spans="1:6" ht="12.75">
      <c r="A26" s="1"/>
      <c r="B26" s="107">
        <f>'PLANILLA PRECO 2005'!C27</f>
        <v>0</v>
      </c>
      <c r="C26" s="116">
        <f>('PLANILLA PRECO 2005'!F27*'PLANILLA PRECO 2005'!$D$11*'PLANILLA PRECO 2005'!$D$8*(1-'PLANILLA PRECO 2005'!$G$31*0.01))+('PLANILLA PRECO 2005'!F27*'PLANILLA PRECO 2005'!$D$32*'PLANILLA PRECO 2005'!$D$8*'PLANILLA PRECO 2005'!$D$31*0.01*0.55)+('PLANILLA PRECO 2005'!$D$8*'PLANILLA PRECO 2005'!$G$31*0.01*25*'PLANILLA PRECO 2005'!F27)</f>
        <v>0</v>
      </c>
      <c r="D26" s="108">
        <f>C26*'PLANILLA PRECO 2005'!D27/1000</f>
        <v>0</v>
      </c>
      <c r="F26" s="1"/>
    </row>
    <row r="27" spans="1:6" ht="12.75">
      <c r="A27" s="1"/>
      <c r="B27" s="109" t="s">
        <v>85</v>
      </c>
      <c r="C27" s="117">
        <f>SUM(C17:C26)</f>
        <v>96778.37328000001</v>
      </c>
      <c r="D27" s="110">
        <f>SUM(D17:D26)</f>
        <v>13375.892548799999</v>
      </c>
      <c r="F27" s="1"/>
    </row>
    <row r="28" spans="1:6" ht="12.75">
      <c r="A28" s="1"/>
      <c r="B28" s="1"/>
      <c r="C28" s="1"/>
      <c r="D28" s="1"/>
      <c r="F28" s="1"/>
    </row>
    <row r="29" spans="1:6" ht="12.75">
      <c r="A29" s="1"/>
      <c r="B29" s="10" t="s">
        <v>91</v>
      </c>
      <c r="C29" s="21"/>
      <c r="D29" s="12"/>
      <c r="F29" s="1"/>
    </row>
    <row r="30" spans="1:6" ht="12.75">
      <c r="A30" s="1"/>
      <c r="B30" s="107" t="s">
        <v>78</v>
      </c>
      <c r="C30" s="111">
        <f>'PLANILLA PRECO 2005'!G47</f>
        <v>59964</v>
      </c>
      <c r="D30" s="13"/>
      <c r="F30" s="1"/>
    </row>
    <row r="31" spans="1:6" ht="12.75">
      <c r="A31" s="1"/>
      <c r="B31" s="107" t="s">
        <v>47</v>
      </c>
      <c r="C31" s="111">
        <f>'PLANILLA PRECO 2005'!G48</f>
        <v>0</v>
      </c>
      <c r="D31" s="13"/>
      <c r="F31" s="1"/>
    </row>
    <row r="32" spans="1:6" ht="12.75">
      <c r="A32" s="1"/>
      <c r="B32" s="107" t="s">
        <v>80</v>
      </c>
      <c r="C32" s="111">
        <f>'PLANILLA PRECO 2005'!G54</f>
        <v>13375.8925488</v>
      </c>
      <c r="D32" s="13"/>
      <c r="F32" s="1"/>
    </row>
    <row r="33" spans="1:6" ht="12.75">
      <c r="A33" s="1"/>
      <c r="B33" s="107" t="s">
        <v>6</v>
      </c>
      <c r="C33" s="111">
        <f>'PLANILLA PRECO 2005'!G55</f>
        <v>780</v>
      </c>
      <c r="D33" s="13"/>
      <c r="F33" s="1"/>
    </row>
    <row r="34" spans="1:6" ht="12.75">
      <c r="A34" s="1"/>
      <c r="B34" s="107" t="s">
        <v>14</v>
      </c>
      <c r="C34" s="111">
        <f>'PLANILLA PRECO 2005'!G56</f>
        <v>891.4268999999999</v>
      </c>
      <c r="D34" s="13"/>
      <c r="F34" s="1"/>
    </row>
    <row r="35" spans="1:6" ht="12.75">
      <c r="A35" s="1"/>
      <c r="B35" s="107" t="s">
        <v>79</v>
      </c>
      <c r="C35" s="111">
        <f>'PLANILLA PRECO 2005'!G57</f>
        <v>636.7334999999999</v>
      </c>
      <c r="D35" s="13"/>
      <c r="F35" s="1"/>
    </row>
    <row r="36" spans="1:6" ht="12.75">
      <c r="A36" s="1"/>
      <c r="B36" s="109" t="s">
        <v>92</v>
      </c>
      <c r="C36" s="112">
        <f>SUM(C30:C35)</f>
        <v>75648.0529488</v>
      </c>
      <c r="D36" s="105"/>
      <c r="F36" s="1"/>
    </row>
    <row r="37" spans="1:6" ht="12.75">
      <c r="A37" s="1"/>
      <c r="B37" s="134" t="s">
        <v>137</v>
      </c>
      <c r="C37" s="134"/>
      <c r="D37" s="135"/>
      <c r="F37" s="1"/>
    </row>
    <row r="38" spans="1:6" ht="12.75">
      <c r="A38" s="1"/>
      <c r="B38" s="1"/>
      <c r="C38" s="1"/>
      <c r="D38" s="1"/>
      <c r="F38" s="1"/>
    </row>
    <row r="39" spans="1:6" ht="12.75">
      <c r="A39" s="1"/>
      <c r="B39" s="1"/>
      <c r="C39" s="1"/>
      <c r="D39" s="1"/>
      <c r="F39" s="1"/>
    </row>
    <row r="40" spans="1:6" ht="12.75">
      <c r="A40" s="1"/>
      <c r="B40" s="1"/>
      <c r="C40" s="1"/>
      <c r="D40" s="1"/>
      <c r="F40" s="1"/>
    </row>
    <row r="41" spans="1:6" ht="12.75">
      <c r="A41" s="1"/>
      <c r="B41" s="1"/>
      <c r="C41" s="1"/>
      <c r="D41" s="1"/>
      <c r="F41" s="1"/>
    </row>
    <row r="42" spans="1:6" ht="12.75">
      <c r="A42" s="1"/>
      <c r="B42" s="1"/>
      <c r="C42" s="1"/>
      <c r="D42" s="1"/>
      <c r="F42" s="1"/>
    </row>
    <row r="43" spans="2:6" ht="12.75">
      <c r="B43" s="1"/>
      <c r="C43" s="1"/>
      <c r="D43" s="1"/>
      <c r="F43" s="1"/>
    </row>
  </sheetData>
  <sheetProtection password="87C1" sheet="1" objects="1" scenarios="1"/>
  <mergeCells count="7">
    <mergeCell ref="B37:D37"/>
    <mergeCell ref="C8:D8"/>
    <mergeCell ref="C9:D9"/>
    <mergeCell ref="C10:D10"/>
    <mergeCell ref="C11:D11"/>
    <mergeCell ref="C13:D13"/>
    <mergeCell ref="C12:D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GUILLERMO</cp:lastModifiedBy>
  <cp:lastPrinted>2005-10-12T18:14:30Z</cp:lastPrinted>
  <dcterms:created xsi:type="dcterms:W3CDTF">2005-09-02T08:39:33Z</dcterms:created>
  <dcterms:modified xsi:type="dcterms:W3CDTF">2005-10-13T23:38:30Z</dcterms:modified>
  <cp:category/>
  <cp:version/>
  <cp:contentType/>
  <cp:contentStatus/>
</cp:coreProperties>
</file>